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915" windowWidth="12120" windowHeight="1275" tabRatio="624" activeTab="0"/>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<sst xmlns="http://schemas.openxmlformats.org/spreadsheetml/2006/main" count="607" uniqueCount="420">
  <si>
    <t>Apart from the aforementioned, the effective tax rates of the Group for the current year and current quarter are lower than the statutory tax rate due principally to the utilisation of previously unrecognised tax losses, capital and agricultural allowances as well as tax incentives available to the Company and certain subsidiaries and associates.</t>
  </si>
  <si>
    <t>Pending fulfillment of conditions precedent.</t>
  </si>
  <si>
    <t>The Group’s pre-tax profit for the 1st half of the current financial year increased 19% to RM636.4 million, up from RM534.0 million in the previous year whilst net profit for the period increased 55% to RM514.2 million over the previous year’s corresponding period. The significant increase in net profit is attributable to a 33% increase in plantation earnings as well as the write-back of prior years’ over-provision of taxation of RM83.4 million as further explained in Note 5 below.</t>
  </si>
  <si>
    <t xml:space="preserve">Barring unforeseen circumstances, the Group is expected to achieve significant growth in net earnings for the financial year ending 30 June 2005.
</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</si>
  <si>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</si>
  <si>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The Board has on 13 January 2005 declared an interim dividend of 40% or 20.0 sen per ordinary share of RM0.50 each less 28% income tax in respect of the six months financial period ended 31 December 2004 (31 December 2003: 24% or 12.0 sen per ordinary share of RM0.50 each less 28% income tax).</t>
  </si>
  <si>
    <t>As announced previously, the dividend is payable on 7 March 2005 to shareholders whose names appear in the Record of Depositors of the Company at the close of business on 23 February 2005.</t>
  </si>
  <si>
    <t>Commodity future contracts entered into by certain subsidiary companies and outstanding as at 10 February 2005 are as follows:</t>
  </si>
  <si>
    <t>As at 10 February 2005, the Group has entered into the following interest rate swap contracts:</t>
  </si>
  <si>
    <t>As at 10 February 2005, the Company has entered into the following currency swap contract:</t>
  </si>
  <si>
    <t>As at 10 February 2005, the Company has entered into the following currency option contracts:</t>
  </si>
  <si>
    <t>As at 10 February 2005, the company has entered into forward foreign exchange purchase contracts for a total amount of EUR 46.0 million. These contracts were entered into as hedges for principal repayment commitments on the company’s EUR denominated loan to limit the exposure to potential changes in foreign exchange rates. The contracts will mature on 18th April 2005.</t>
  </si>
  <si>
    <t>EUR/USD Knockout Forward Series (EUR Payables)</t>
  </si>
  <si>
    <t>EUR 20,372,500, over a period of 1 year, commencing 20th December 2004</t>
  </si>
  <si>
    <t>EUR 12.075 million, over a period of 1 year, commencing 20th January 2005</t>
  </si>
  <si>
    <t>5th November 2004 to 22nd November 2005</t>
  </si>
  <si>
    <t>10th December 2004 to 22nd November 2005</t>
  </si>
  <si>
    <t>As at 10 February 2005, the Group has entered into the following commodity swap contract:</t>
  </si>
  <si>
    <t xml:space="preserve">The above currency option contracts were entered into as hedges for committed capital expenditures denominated in Euro for the construction of the Group’s Rotterdam refinery. These contracts are zero cost in nature and the Company was not required to pay any upfront premium for the contracts. </t>
  </si>
  <si>
    <t>A minority shareholder of IOI Oleochemical Industries Berhad ("IOI Oleo"),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</si>
  <si>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Held at IOI Oleochemical Industries Berhad's level</t>
  </si>
  <si>
    <t>Shareholders of the Company and IOI Properties Berhad at an extraordinary general meetings to be convened in which interested shareholders shall abstain from voting</t>
  </si>
  <si>
    <t>Second interim dividend  in respect of financial year ended 30 June 2004</t>
  </si>
  <si>
    <t>- 13.0 sen per ordinary share less 28% tax</t>
  </si>
  <si>
    <t>The above commodity swap contract was entered into to partially hedge the prices of our CPO production. There is minimal credit risk as the contract was entered into with a reputable bank.</t>
  </si>
  <si>
    <t>BMD CPO future contract price to fixed price</t>
  </si>
  <si>
    <t>8,333 MT per month</t>
  </si>
  <si>
    <t>Commodity Swap</t>
  </si>
  <si>
    <t>April 2005 to March 2007</t>
  </si>
  <si>
    <t xml:space="preserve">Any differential to be paid or received on the interest rate swap contracts is recognised as a component of interest expense over the period of the contracts.  Gains or losses on early termination of interest rate swap contracts or on repayment of the borrowings are taken to the income statement.
</t>
  </si>
  <si>
    <t xml:space="preserve">There is minimal credit risk as the interest rate swap contracts were entered into with a reputable bank.
</t>
  </si>
  <si>
    <t>a.</t>
  </si>
  <si>
    <t>Notional Amount</t>
  </si>
  <si>
    <t>Interest Rate Swap</t>
  </si>
  <si>
    <t>b.</t>
  </si>
  <si>
    <t>Note:</t>
  </si>
  <si>
    <t>EURIBOR:  EURO Interbank Offered Rate</t>
  </si>
  <si>
    <t>USD LIBOR: USD London Interbank Offered Rate</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</si>
  <si>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</si>
  <si>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</si>
  <si>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</si>
  <si>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</si>
  <si>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</si>
  <si>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</si>
  <si>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</si>
  <si>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</si>
  <si>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</si>
  <si>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</si>
  <si>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</si>
  <si>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</si>
  <si>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</si>
  <si>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</si>
  <si>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</si>
  <si>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</si>
  <si>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</si>
  <si>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</si>
  <si>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</si>
  <si>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</si>
  <si>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</si>
  <si>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</si>
  <si>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</si>
  <si>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</si>
  <si>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</si>
  <si>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</si>
  <si>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</si>
  <si>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</si>
  <si>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</si>
  <si>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</si>
  <si>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</si>
  <si>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</si>
  <si>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</si>
  <si>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</si>
  <si>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</si>
  <si>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</si>
  <si>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</si>
  <si>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Plantation</t>
  </si>
  <si>
    <t>Current Year Prospects</t>
  </si>
  <si>
    <t>Variance of Actual Profit from Forecast Profit</t>
  </si>
  <si>
    <t>Dividend</t>
  </si>
  <si>
    <t>By Order of the Board</t>
  </si>
  <si>
    <t>Lee Ai Leng</t>
  </si>
  <si>
    <t>Yap Chon Yoke</t>
  </si>
  <si>
    <t>Company Secretaries</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</si>
  <si>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</si>
  <si>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</si>
  <si>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</si>
  <si>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</si>
  <si>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</si>
  <si>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</si>
  <si>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</si>
  <si>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</si>
  <si>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</si>
  <si>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</si>
  <si>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</si>
  <si>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</si>
  <si>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</si>
  <si>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</si>
  <si>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</si>
  <si>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</si>
  <si>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</si>
  <si>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</si>
  <si>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</si>
  <si>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</si>
  <si>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</si>
  <si>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</si>
  <si>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</si>
  <si>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</si>
  <si>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</si>
  <si>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</si>
  <si>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</si>
  <si>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</si>
  <si>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</si>
  <si>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</si>
  <si>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</si>
  <si>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</si>
  <si>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</si>
  <si>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</si>
  <si>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</si>
  <si>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</si>
  <si>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</si>
  <si>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</si>
  <si>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</si>
  <si>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</si>
  <si>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</si>
  <si>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</si>
  <si>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</si>
  <si>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</si>
  <si>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</si>
  <si>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Current assets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</si>
  <si>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</si>
  <si>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</si>
  <si>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</si>
  <si>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</si>
  <si>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</si>
  <si>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</si>
  <si>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</si>
  <si>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</si>
  <si>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</si>
  <si>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</si>
  <si>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</si>
  <si>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</si>
  <si>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</si>
  <si>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</si>
  <si>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</si>
  <si>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</si>
  <si>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</si>
  <si>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</si>
  <si>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</si>
  <si>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</si>
  <si>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</si>
  <si>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</si>
  <si>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</si>
  <si>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</si>
  <si>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</si>
  <si>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</si>
  <si>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</si>
  <si>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</si>
  <si>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</si>
  <si>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</si>
  <si>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</si>
  <si>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</si>
  <si>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</si>
  <si>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</si>
  <si>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</si>
  <si>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</si>
  <si>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</si>
  <si>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</si>
  <si>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</si>
  <si>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</si>
  <si>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</si>
  <si>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</si>
  <si>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</si>
  <si>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</si>
  <si>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</si>
  <si>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</si>
  <si>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</si>
  <si>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</si>
  <si>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</si>
  <si>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</si>
  <si>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</si>
  <si>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</si>
  <si>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</si>
  <si>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</si>
  <si>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</si>
  <si>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</si>
  <si>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</si>
  <si>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</si>
  <si>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</si>
  <si>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</si>
  <si>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</si>
  <si>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</si>
  <si>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</si>
  <si>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</si>
  <si>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</si>
  <si>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</si>
  <si>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</si>
  <si>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</si>
  <si>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</si>
  <si>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</si>
  <si>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</si>
  <si>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</si>
  <si>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</si>
  <si>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</si>
  <si>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</si>
  <si>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</si>
  <si>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</si>
  <si>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</si>
  <si>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</si>
  <si>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</si>
  <si>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</si>
  <si>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</si>
  <si>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</si>
  <si>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</si>
  <si>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</si>
  <si>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</si>
  <si>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</si>
  <si>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</si>
  <si>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Deferred tax assets</t>
  </si>
  <si>
    <t>Operating profit</t>
  </si>
  <si>
    <t>Operating Activities</t>
  </si>
  <si>
    <t>Taxes paid</t>
  </si>
  <si>
    <t>Issue of shares</t>
  </si>
  <si>
    <t>Repurchase of shares</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</si>
  <si>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</si>
  <si>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</si>
  <si>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</si>
  <si>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</si>
  <si>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</si>
  <si>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</si>
  <si>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</si>
  <si>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</si>
  <si>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</si>
  <si>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</si>
  <si>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</si>
  <si>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</si>
  <si>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</si>
  <si>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</si>
  <si>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</si>
  <si>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</si>
  <si>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</si>
  <si>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</si>
  <si>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</si>
  <si>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</si>
  <si>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</si>
  <si>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</si>
  <si>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Net changes in working capital</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</si>
  <si>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</si>
  <si>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</si>
  <si>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</si>
  <si>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</si>
  <si>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</si>
  <si>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</si>
  <si>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</si>
  <si>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</si>
  <si>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</si>
  <si>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</si>
  <si>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</si>
  <si>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</si>
  <si>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</si>
  <si>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</si>
  <si>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</si>
  <si>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</si>
  <si>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</si>
  <si>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</si>
  <si>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</si>
  <si>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</si>
  <si>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</si>
  <si>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</si>
  <si>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</si>
  <si>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</si>
  <si>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</si>
  <si>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</si>
  <si>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</si>
  <si>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</si>
  <si>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</si>
  <si>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</si>
  <si>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</si>
  <si>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</si>
  <si>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</si>
  <si>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</si>
  <si>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</si>
  <si>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</si>
  <si>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</si>
  <si>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</si>
  <si>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</si>
  <si>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</si>
  <si>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</si>
  <si>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</si>
  <si>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</si>
  <si>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As at 1 July 2003</t>
  </si>
  <si>
    <t>- 10.0 sen per ordinary share tax exempt</t>
  </si>
  <si>
    <t>Valuations of investment properties have been brought forward, without amendments from the previous annual financial statements.</t>
  </si>
  <si>
    <t>Unipamol Malaysia Sdn Bhd (subsidiary of IOI Oleochemical Industries Berhad)</t>
  </si>
  <si>
    <t>Unipamol Malaysia Sdn Bhd and Pamol Plantations Sdn Bhd (subsidiaries of IOI Oleochemical Industries Berhad)</t>
  </si>
  <si>
    <t>There were no material changes in contingent liabilities since the last annual balance sheet date.</t>
  </si>
  <si>
    <t>Second interim dividend  in respect of financial year ended 30 June 2003</t>
  </si>
  <si>
    <t xml:space="preserve">EURIBOR to USD LIBOR </t>
  </si>
  <si>
    <t>Effective Period</t>
  </si>
  <si>
    <t>27 June 2003 to 30 November 2006</t>
  </si>
  <si>
    <t>EUR230m, half yearly amortisation of EUR23m, commencing 30 November 2004</t>
  </si>
  <si>
    <t>(Settlement in EUR)</t>
  </si>
  <si>
    <t>(Settlement in Ringgit)</t>
  </si>
  <si>
    <t>RM350m, to be fully amortised over a period of four years, commencing 15 April 2004.</t>
  </si>
  <si>
    <t>15 January 2004 to 15 January 2008</t>
  </si>
  <si>
    <t>(Other than Securities in Existing Subsidiaries)</t>
  </si>
  <si>
    <t>Share of profits of associates</t>
  </si>
  <si>
    <t>Associates</t>
  </si>
  <si>
    <t>Share of  profits of associates</t>
  </si>
  <si>
    <t>Share of taxation of associates</t>
  </si>
  <si>
    <t>Average Mature Area</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</si>
  <si>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</si>
  <si>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Currency Swap</t>
  </si>
  <si>
    <t>Contract Amount</t>
  </si>
  <si>
    <t>EUR/USD coupon swap</t>
  </si>
  <si>
    <t>EUR500,000 for every 6 months, over a period of two years, commencing 28 June 2004</t>
  </si>
  <si>
    <t>2 February 2004 to 28 December 2005</t>
  </si>
  <si>
    <t>The above contract was entered into to cover part of the Company's EUR loan interest payment commitment.  Gain or loss on early termination of the contract is taken to the income statement.  There is minimal credit risk as the contract was entered into with a reputable bank.</t>
  </si>
  <si>
    <t>Other payments</t>
  </si>
  <si>
    <t>Net increase in cash and cash equivalents</t>
  </si>
  <si>
    <t>Putrajaya</t>
  </si>
  <si>
    <t>Material Litigations</t>
  </si>
  <si>
    <t>Dividend paid in respect of current financial year</t>
  </si>
  <si>
    <t>Denominated in EUR (EUR46,000,000)</t>
  </si>
  <si>
    <t>Currency Option</t>
  </si>
  <si>
    <t>ADDITIONAL INFORMATION AS REQUIRED BY APPENDIX 9B OF BURSA MALAYSIA LISTING REQUIREMENTS</t>
  </si>
  <si>
    <t>Fixed rate to USD LIBOR</t>
  </si>
  <si>
    <t>There were no material disposal of unquoted investments and/or properties outside the ordinary course of business of the Group for the current quarter and financial year to-date.</t>
  </si>
  <si>
    <t>Net (loss)/ gain not recognised in income statement</t>
  </si>
  <si>
    <t>Proposal</t>
  </si>
  <si>
    <t>Adviser</t>
  </si>
  <si>
    <t>AmMerchant Bank Berhad as Main Adviser</t>
  </si>
  <si>
    <t>Approval Pending</t>
  </si>
  <si>
    <t>iv)</t>
  </si>
  <si>
    <t>Denominated in EGP (EGP8,950,000)</t>
  </si>
  <si>
    <t>Adjustments for:</t>
  </si>
  <si>
    <t>Other non-cash items</t>
  </si>
  <si>
    <t>Denominated in SGD (SGD17,000,000)</t>
  </si>
  <si>
    <t>Denominated in SGD (SGD11,500,000)</t>
  </si>
  <si>
    <t>Depreciation and amortisation</t>
  </si>
  <si>
    <t>Unallocated corporate income</t>
  </si>
  <si>
    <t>Land held for property development</t>
  </si>
  <si>
    <t>As at 1 July 2004</t>
  </si>
  <si>
    <t>The following notes explain the events and transactions that are significant to an understanding of the changes in the financial position and performance of the Group since the financial year ended 30 June 2004.</t>
  </si>
  <si>
    <r>
      <t xml:space="preserve">IOI Loders Croklaan Oils Sdn Bhd </t>
    </r>
    <r>
      <rPr>
        <i/>
        <sz val="9"/>
        <rFont val="Times New Roman"/>
        <family val="1"/>
      </rPr>
      <t>(Formerly known as Soctek Sdn Bhd)</t>
    </r>
  </si>
  <si>
    <r>
      <t xml:space="preserve">Loders Croklaan (Asia) Sdn Bhd </t>
    </r>
    <r>
      <rPr>
        <i/>
        <sz val="9"/>
        <rFont val="Times New Roman"/>
        <family val="1"/>
      </rPr>
      <t>(Formerly known as Soctek Edible Oils Sdn Bhd)</t>
    </r>
  </si>
  <si>
    <t>Not applicable.</t>
  </si>
  <si>
    <t>-</t>
  </si>
  <si>
    <t>There are no new material litigation nor significant changes to the status of material litigations which are pending disposal in the courts since 30 June 2004.  For ease of reference, the material litigations brought forward are detailed below:</t>
  </si>
  <si>
    <t>Issuance of bonds</t>
  </si>
  <si>
    <t>Equity component of Exchangeable bond</t>
  </si>
  <si>
    <t>The accounting policies and methods of computation adopted by the Group in this interim financial report are consistent with those adopted in the annual financial statements for the financial year ended 30 June 2004 except for the adoption of the following new applicable approved accounting standards:</t>
  </si>
  <si>
    <t>The adoption of these new accounting standards does not have any material impact on the results of the Group for the current financial period.</t>
  </si>
  <si>
    <t>As Previously Reported</t>
  </si>
  <si>
    <t>As Restated</t>
  </si>
  <si>
    <t>At 30 June 2004</t>
  </si>
  <si>
    <t>Property development costs</t>
  </si>
  <si>
    <t>“Property development costs” was previously named “development properties”.</t>
  </si>
  <si>
    <t>Accrued billings represent the excess of revenue recognised over billings to purchasers whilst progress billings are the excess of billings to purchasers over revenue recognised.</t>
  </si>
  <si>
    <t>Net cash inflow/(outflow) from financing activities</t>
  </si>
  <si>
    <t xml:space="preserve">Aseambankers Malaysia Berhad as Independent Adviser for the Company </t>
  </si>
  <si>
    <t>RHB Sakura Merchant Bankers Berhad as Independent Adviser for IOI Properties Berhad</t>
  </si>
  <si>
    <t>Securities Commission;</t>
  </si>
  <si>
    <t>Foreign Investment Committee;</t>
  </si>
  <si>
    <t xml:space="preserve">Bursa Malaysia Securities Berhad for the listing of new ordinary shares in IOI Properties Berhad to be issued pursuant to the proposal; and </t>
  </si>
  <si>
    <t>Net loss not recognised in income statement</t>
  </si>
  <si>
    <t>Effect of Reclassification</t>
  </si>
  <si>
    <t>Denominated in USD (USD6,000,000)</t>
  </si>
  <si>
    <t>(The notes set out on pages 5 to 9 form an integral part of and should be read in conjunction with this interim financial report).</t>
  </si>
  <si>
    <t>Accrued billings (included in Receivables)</t>
  </si>
  <si>
    <t xml:space="preserve">Progress billings (included in Payables) </t>
  </si>
  <si>
    <t xml:space="preserve">- Current year </t>
  </si>
  <si>
    <t>- Prior years</t>
  </si>
  <si>
    <t>Deferred taxation</t>
  </si>
  <si>
    <t>- Current year</t>
  </si>
  <si>
    <t>For the current financial year to-date, the Company issued 2,068,000 new ordinary shares of RM0.50 each arising from the exercise of options granted under the Company's Executive Share Option  Scheme as follow:</t>
  </si>
  <si>
    <t>Acquisition of subsidiaries</t>
  </si>
  <si>
    <t>Second</t>
  </si>
  <si>
    <t>Q2</t>
  </si>
  <si>
    <t>Six</t>
  </si>
  <si>
    <t>As at 31 December 2004</t>
  </si>
  <si>
    <t>As at 31 December 2003</t>
  </si>
  <si>
    <t>6 Months Ended 31/12/03</t>
  </si>
  <si>
    <t>A Depositor shall qualify for entitlement only in respect of :</t>
  </si>
  <si>
    <t>Shares deposited into the Depositor’s Securities Account before 12.30 p.m. on 21 February 2005 (in respect of shares which are exempted from mandatory deposit);</t>
  </si>
  <si>
    <t>Shares transferred into the Depositor’s Securities Account before 4.00 p.m. on 23 February 2005 in respect of ordinary transfers; and</t>
  </si>
  <si>
    <t xml:space="preserve">The total dividend declared todate for the current financial year is 20.0 sen per RM0.50 share less 28% income tax (31 December 2003: 12.0 sen per RM0.50 share less 28% income tax). </t>
  </si>
  <si>
    <t xml:space="preserve">The interim financial report is unaudited and has been prepared in accordance with FRS134 “Interim Financial Reporting”.  The report should be read in conjunction with the audited financial statements of the Group for the financial year ended 30 June 2004.
</t>
  </si>
  <si>
    <t>FRS120 – Accounting for Government Grants and Disclosure of Government Assistance</t>
  </si>
  <si>
    <t xml:space="preserve">FRS201 – Property Development Activities  </t>
  </si>
  <si>
    <t>Denominated in EUR (EUR161,000,000)</t>
  </si>
  <si>
    <t>Denominated in USD (USD269,230,000)</t>
  </si>
  <si>
    <t xml:space="preserve">The comparatives in the balance sheet in respect of property development activities, however, have been restated in accordance with the requirements of FRS201 as follows:
</t>
  </si>
  <si>
    <t>No significant factors of such nature affecting the quarter under review.</t>
  </si>
  <si>
    <t>There were no unusual items affecting assets, liabilities, equity, net income and cash flows for the current financial period except for the write back of over-provision of taxation as further explained in Note 5 - Taxation on page 12 of this Interim Financial Report.</t>
  </si>
  <si>
    <t>For the current financial year to-date, the Company has repurchased 12,255,600 of its issued shares capital from the open market.  The average price paid for the shares repurchased was RM9.17 per share.  The repurchase transactions were financed by internally generated funds. The shares repurchased were held as treasury shares up to 13 Janaury 2005, the date on which the Company cancelled all its accumulated treasury shares of 54,327,500 shares bought back by the Company for a total consideration of RM306.6 million or at an average price of RM5.64 per share.</t>
  </si>
  <si>
    <t>The detailed terms and conditions of the Bonds were disclosed in our announcement to Bursa Malaysia on 8 September 2004.</t>
  </si>
  <si>
    <t>There were no material events subsequent to 31 December 2004 that have not been reflected in the financial statements.</t>
  </si>
  <si>
    <t xml:space="preserve">The acquisition of the above companies  was completed in September 2004. These companies contributed a total net profit of approximately RM6 million for the current financial year to-date. </t>
  </si>
  <si>
    <t>an application to stay the execution of the summary judgement; and</t>
  </si>
  <si>
    <t>Unipamol has obtained favourable legal opinion on the merits of the case.</t>
  </si>
  <si>
    <t>- Current quarter</t>
  </si>
  <si>
    <t>- Over-provision for previous quarter</t>
  </si>
  <si>
    <t xml:space="preserve">Proposed disposal of 1,200,000 ordinary shares and 6,000,000 preference shares representing 60% of the issued and paid-up share capital of Amoda Sdn Bhd for a total disposal consideration of RM41,195,000. </t>
  </si>
  <si>
    <t>None.</t>
  </si>
  <si>
    <t>Proposed disposal of the entire issued and paid-up share capital of Resort Villa Golf Course Development Sdn Bhd and  the entire issued and paid-up share capital of Resort Villa Development Sdn Bhd for a total disposal consideration of RM44,264,000 and RM338,495,000 respectively to IOI Properties Berhad.</t>
  </si>
  <si>
    <t>The status of corporate proposals announced by IOI Corporation Berhad but not completed as at 10 February 2005 are as follow:</t>
  </si>
  <si>
    <t xml:space="preserve">During the first quarter of the current financial year, a subsidiary of the Company, IOI Investment (L) Berhad issued USD310 million nominal value of five (5)-year unsecured zero coupon Exchangeable Bonds (“Bonds”).  The Bonds are listed on the Singapore Exchange Securities Trading Limited and the Labuan International Financial Exchange.
</t>
  </si>
  <si>
    <t>March 2005 to October 2005</t>
  </si>
  <si>
    <t>February 2005 to December 2005</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</si>
  <si>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Applicant has disposed all his shares and warrants in IOI Oleo save and except for 8,000 ordinary shares and the Company has since successfully completed a mandatory general offer on IOI Oleo. The High Court had on 20 December 2004 struck out with costs the Applicant's Notice of Motion for an Order of Mandamus and the Applicant has since filed an appeal against the said decision.</t>
  </si>
  <si>
    <t>Unipamol Malaysia Sdn Bhd ("Unipamol") has obtained summary judgement against Unitangkob (Malaysia) Berhad ("Unitangkob") on 27 July 2001 in the High Court of Sabah and Sarawak at Kota Kinabalu for, inter alia, recovery of the principal sum of approximately RM5 million together with interest and costs.  Unitangkob's appeal against the summary judgement was dismissed with costs and it has filed further appeal to the Court of Appeal.  The following applications are still pending disposal in court:</t>
  </si>
  <si>
    <t>an application to amend their Defence and include a Counter-claim against Unipamol for a sum of RM208 million for special and general damages;</t>
  </si>
  <si>
    <t xml:space="preserve">Forward foreign exchange sale and purchase contracts that were entered into as at 10 February 2005 (being a date not earlier than 7 days from the date of issue of the quarterly report) by certain subsidiary companies were RM786.3 million and RM58.6 million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and payments.  The maturity period of these contracts ranged from February 2005 to December 2008. </t>
  </si>
  <si>
    <t>There were no changes in estimates of amounts reported in prior interim period or financial year that have a material effect in the current financial period except for the write back of over-provision of taxation as further explained in Note 5 - Taxation on page 12 of this Interim Financial Report.</t>
  </si>
  <si>
    <t>The 33% higher operating profit contribution from the plantation segment for the 1st half against the previous year’s period is due mainly to a 28% increase in FFB production as a result of continuous yield improvement and increase in oil palm hectarage arising from the acquisition of Sabah estates completed in November 2003. With higher yields and hectarage, FFB production increased from 1,594,360MT to 2,046,764MT whilst average CPO price realized for the 1st Half of FY2005 was marginally lower at RM1,519 per MT against RM1,521 per MT for the previous year’s period.</t>
  </si>
  <si>
    <t>The overall property segment's operating profit reduced slightly by 3% to RM129.7 million from RM134.4 million for the 1st Half of FY2004 due largely to lower sales.</t>
  </si>
  <si>
    <t>There is no material change in profit before taxation for the current quarter as compared with the immediate preceding quarter.</t>
  </si>
  <si>
    <t>The resource-based manufacturing segment (including share of results of associates) recorded slightly lower operating profit of RM80.9 million for the 1st Half of FY2005 as compared to 1st Half 2004's RM83.0 million due mainly to lower margins as a result of volatile raw material prices and relatively higher PKO prices in the 2nd quarter of the financial year.</t>
  </si>
  <si>
    <t xml:space="preserve">Shares bought on Bursa Malaysia Securities Berhad on a cum entitlement basis  according to the Rules of Bursa Malaysia Securities Berhad.   </t>
  </si>
  <si>
    <t>During the current quarter, the Company's application for the tax incentive under the Income Tax (Deduction for Cost on Acquisition of A Foreign Company) Rules 2003 for the acquisition of Loders Croklaan was approved by the authority. Under the incentive granted, the cost of acquisition and the related incidental costs are allowable for deduction over a period of five years commencing 30 November 2002. The write-back of RM83.4 million in respect of FY2003 and FY2004 and RM10 million in respect of the previous quarter are mainly due to the retrospective effect of the aforesaid tax incentive.</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</si>
</sst>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0%;[Red]\(0.0%\)"/>
    <numFmt numFmtId="207" formatCode="0.0%;\(0.0%\)"/>
    <numFmt numFmtId="208"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7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87"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87" fontId="1" fillId="0" borderId="0" xfId="15" applyNumberFormat="1" applyFont="1" applyFill="1" applyAlignment="1">
      <alignment/>
    </xf>
    <xf numFmtId="0" fontId="0" fillId="0" borderId="0" xfId="0" applyFont="1" applyAlignment="1">
      <alignment/>
    </xf>
    <xf numFmtId="187" fontId="7" fillId="0" borderId="0" xfId="15" applyNumberFormat="1" applyFont="1" applyAlignment="1">
      <alignment horizontal="right"/>
    </xf>
    <xf numFmtId="187"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87"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87" fontId="2" fillId="0" borderId="0" xfId="15" applyNumberFormat="1" applyFont="1" applyAlignment="1">
      <alignment/>
    </xf>
    <xf numFmtId="0" fontId="2" fillId="0" borderId="0" xfId="0" applyFont="1" applyAlignment="1">
      <alignment vertical="top"/>
    </xf>
    <xf numFmtId="187"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87"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87" fontId="2" fillId="0" borderId="2" xfId="15" applyNumberFormat="1" applyFont="1" applyBorder="1" applyAlignment="1">
      <alignment/>
    </xf>
    <xf numFmtId="187"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87"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87"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87" fontId="3" fillId="0" borderId="2" xfId="15" applyNumberFormat="1" applyFont="1" applyBorder="1" applyAlignment="1">
      <alignment/>
    </xf>
    <xf numFmtId="0" fontId="15" fillId="0" borderId="0" xfId="0" applyFont="1" applyAlignment="1">
      <alignment horizontal="right"/>
    </xf>
    <xf numFmtId="187"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8"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87"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87"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87" fontId="9" fillId="0" borderId="4" xfId="15" applyNumberFormat="1" applyFont="1" applyFill="1" applyBorder="1" applyAlignment="1">
      <alignment/>
    </xf>
    <xf numFmtId="187" fontId="9" fillId="0" borderId="2" xfId="15" applyNumberFormat="1" applyFont="1" applyFill="1" applyBorder="1" applyAlignment="1">
      <alignment/>
    </xf>
    <xf numFmtId="187" fontId="9" fillId="0" borderId="5" xfId="15" applyNumberFormat="1" applyFont="1" applyFill="1" applyBorder="1" applyAlignment="1">
      <alignment/>
    </xf>
    <xf numFmtId="187" fontId="9" fillId="0" borderId="1" xfId="15" applyNumberFormat="1" applyFont="1" applyFill="1" applyBorder="1" applyAlignment="1">
      <alignment/>
    </xf>
    <xf numFmtId="187" fontId="9" fillId="0" borderId="6"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1" fillId="0" borderId="0" xfId="0" applyFont="1" applyAlignment="1">
      <alignment horizontal="right"/>
    </xf>
    <xf numFmtId="187" fontId="2" fillId="0" borderId="5" xfId="15" applyNumberFormat="1" applyFont="1" applyFill="1" applyBorder="1" applyAlignment="1">
      <alignment/>
    </xf>
    <xf numFmtId="187" fontId="2" fillId="0" borderId="1" xfId="15" applyNumberFormat="1" applyFont="1" applyFill="1" applyBorder="1" applyAlignment="1">
      <alignment/>
    </xf>
    <xf numFmtId="187" fontId="2" fillId="0" borderId="6" xfId="15" applyNumberFormat="1" applyFont="1" applyFill="1" applyBorder="1" applyAlignment="1">
      <alignment/>
    </xf>
    <xf numFmtId="187"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87" fontId="3" fillId="0" borderId="0" xfId="15" applyNumberFormat="1" applyFont="1" applyFill="1" applyBorder="1" applyAlignment="1">
      <alignment horizontal="left" wrapText="1"/>
    </xf>
    <xf numFmtId="187"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Border="1" applyAlignment="1">
      <alignment horizontal="left"/>
    </xf>
    <xf numFmtId="0" fontId="3" fillId="0" borderId="0" xfId="0" applyFont="1" applyFill="1" applyAlignment="1">
      <alignment horizontal="center"/>
    </xf>
    <xf numFmtId="187" fontId="9" fillId="0" borderId="0" xfId="15" applyNumberFormat="1" applyFont="1" applyFill="1" applyAlignment="1">
      <alignment vertical="top"/>
    </xf>
    <xf numFmtId="187" fontId="9" fillId="0" borderId="1" xfId="15" applyNumberFormat="1" applyFont="1" applyFill="1" applyBorder="1" applyAlignment="1">
      <alignment vertical="top"/>
    </xf>
    <xf numFmtId="187" fontId="9" fillId="0" borderId="0" xfId="15" applyNumberFormat="1" applyFont="1" applyFill="1" applyBorder="1" applyAlignment="1">
      <alignment vertical="top"/>
    </xf>
    <xf numFmtId="187"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87"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87" fontId="3" fillId="0" borderId="0" xfId="15" applyNumberFormat="1" applyFont="1" applyFill="1" applyBorder="1" applyAlignment="1">
      <alignment horizontal="left" vertical="top" wrapText="1"/>
    </xf>
    <xf numFmtId="187"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87" fontId="3" fillId="0" borderId="6" xfId="0" applyNumberFormat="1" applyFont="1" applyFill="1" applyBorder="1" applyAlignment="1">
      <alignment vertical="center"/>
    </xf>
    <xf numFmtId="187" fontId="1" fillId="0" borderId="6" xfId="0" applyNumberFormat="1" applyFont="1" applyFill="1" applyBorder="1" applyAlignment="1">
      <alignment vertical="center"/>
    </xf>
    <xf numFmtId="187" fontId="1" fillId="0" borderId="0" xfId="15" applyNumberFormat="1" applyFont="1" applyFill="1" applyAlignment="1">
      <alignment horizontal="justify" vertical="center" wrapText="1"/>
    </xf>
    <xf numFmtId="187" fontId="3" fillId="0" borderId="0" xfId="0" applyNumberFormat="1" applyFont="1" applyFill="1" applyBorder="1" applyAlignment="1">
      <alignment/>
    </xf>
    <xf numFmtId="187" fontId="1" fillId="0" borderId="0" xfId="0" applyNumberFormat="1" applyFont="1" applyFill="1" applyBorder="1" applyAlignment="1">
      <alignment/>
    </xf>
    <xf numFmtId="0" fontId="3" fillId="0" borderId="0" xfId="0" applyFont="1" applyFill="1" applyAlignment="1">
      <alignment/>
    </xf>
    <xf numFmtId="187" fontId="3" fillId="0" borderId="8" xfId="15" applyNumberFormat="1" applyFont="1" applyFill="1" applyBorder="1" applyAlignment="1">
      <alignment/>
    </xf>
    <xf numFmtId="187" fontId="9" fillId="0" borderId="0" xfId="15" applyNumberFormat="1" applyFont="1" applyFill="1" applyBorder="1" applyAlignment="1">
      <alignment vertical="center"/>
    </xf>
    <xf numFmtId="0" fontId="2" fillId="0" borderId="0" xfId="0" applyFont="1" applyBorder="1" applyAlignment="1">
      <alignment vertical="center"/>
    </xf>
    <xf numFmtId="187" fontId="2" fillId="0" borderId="0" xfId="15" applyNumberFormat="1" applyFont="1" applyFill="1" applyBorder="1" applyAlignment="1">
      <alignment vertical="top"/>
    </xf>
    <xf numFmtId="187" fontId="2" fillId="0" borderId="0" xfId="15" applyNumberFormat="1" applyFont="1" applyFill="1" applyBorder="1" applyAlignment="1">
      <alignment vertical="center"/>
    </xf>
    <xf numFmtId="187" fontId="2" fillId="0" borderId="1" xfId="15" applyNumberFormat="1" applyFont="1" applyFill="1" applyBorder="1" applyAlignment="1">
      <alignment vertical="top"/>
    </xf>
    <xf numFmtId="187"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87" fontId="2" fillId="0" borderId="0" xfId="15" applyNumberFormat="1" applyFont="1" applyFill="1" applyAlignment="1">
      <alignment/>
    </xf>
    <xf numFmtId="187" fontId="2" fillId="0" borderId="4" xfId="15" applyNumberFormat="1" applyFont="1" applyFill="1" applyBorder="1" applyAlignment="1">
      <alignment/>
    </xf>
    <xf numFmtId="187" fontId="2" fillId="0" borderId="2" xfId="15" applyNumberFormat="1" applyFont="1" applyFill="1" applyBorder="1" applyAlignment="1">
      <alignment/>
    </xf>
    <xf numFmtId="43" fontId="2" fillId="0" borderId="0" xfId="15" applyFont="1" applyFill="1" applyAlignment="1">
      <alignment/>
    </xf>
    <xf numFmtId="187"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9" fillId="0" borderId="0" xfId="0" applyFont="1" applyAlignment="1" quotePrefix="1">
      <alignment vertical="top" wrapText="1"/>
    </xf>
    <xf numFmtId="0" fontId="6" fillId="0" borderId="0" xfId="21" applyAlignment="1">
      <alignment horizontal="right" vertical="top" wrapText="1"/>
      <protection/>
    </xf>
    <xf numFmtId="187" fontId="6" fillId="0" borderId="0" xfId="15" applyNumberFormat="1" applyAlignment="1">
      <alignment/>
    </xf>
    <xf numFmtId="187" fontId="9" fillId="0" borderId="6" xfId="15" applyNumberFormat="1" applyFont="1" applyBorder="1" applyAlignment="1">
      <alignment/>
    </xf>
    <xf numFmtId="187"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87" fontId="9" fillId="0" borderId="1" xfId="15" applyNumberFormat="1" applyFont="1" applyFill="1" applyBorder="1" applyAlignment="1">
      <alignment wrapText="1"/>
    </xf>
    <xf numFmtId="187" fontId="2" fillId="0" borderId="1" xfId="15" applyNumberFormat="1" applyFont="1" applyFill="1" applyBorder="1" applyAlignment="1">
      <alignment wrapText="1"/>
    </xf>
    <xf numFmtId="187"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187"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187" fontId="9" fillId="0" borderId="9" xfId="15" applyNumberFormat="1" applyFont="1" applyFill="1" applyBorder="1" applyAlignment="1">
      <alignment vertical="center"/>
    </xf>
    <xf numFmtId="187" fontId="2" fillId="0" borderId="9" xfId="15" applyNumberFormat="1" applyFont="1" applyFill="1" applyBorder="1" applyAlignment="1">
      <alignment vertical="center"/>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87" fontId="3" fillId="0" borderId="0" xfId="0" applyNumberFormat="1" applyFont="1" applyFill="1" applyBorder="1" applyAlignment="1">
      <alignment vertical="center"/>
    </xf>
    <xf numFmtId="187" fontId="1" fillId="0" borderId="0" xfId="0" applyNumberFormat="1" applyFont="1" applyFill="1" applyBorder="1" applyAlignment="1">
      <alignment vertical="center"/>
    </xf>
    <xf numFmtId="192" fontId="3" fillId="0" borderId="0" xfId="22" applyNumberFormat="1" applyFont="1" applyFill="1" applyAlignment="1">
      <alignment horizontal="right" vertical="top" wrapText="1"/>
    </xf>
    <xf numFmtId="187" fontId="1" fillId="0" borderId="0" xfId="15" applyNumberFormat="1" applyFont="1" applyFill="1" applyAlignment="1">
      <alignment horizontal="justify" vertical="top"/>
    </xf>
    <xf numFmtId="0" fontId="1" fillId="0" borderId="0" xfId="0" applyFont="1" applyFill="1" applyAlignment="1">
      <alignment horizontal="justify" vertical="center"/>
    </xf>
    <xf numFmtId="187" fontId="1" fillId="0" borderId="0" xfId="0" applyNumberFormat="1" applyFont="1" applyFill="1" applyBorder="1" applyAlignment="1">
      <alignment horizontal="justify" vertical="center"/>
    </xf>
    <xf numFmtId="187" fontId="6" fillId="0" borderId="0" xfId="21" applyNumberFormat="1" applyFill="1">
      <alignment/>
      <protection/>
    </xf>
    <xf numFmtId="187" fontId="1" fillId="0" borderId="10" xfId="0" applyNumberFormat="1" applyFont="1" applyFill="1" applyBorder="1" applyAlignment="1">
      <alignment horizontal="justify" vertical="center"/>
    </xf>
    <xf numFmtId="187"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87" fontId="1" fillId="0" borderId="0" xfId="15" applyNumberFormat="1" applyFont="1" applyFill="1" applyBorder="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xf>
    <xf numFmtId="0" fontId="3" fillId="0" borderId="11" xfId="0" applyFont="1" applyFill="1" applyBorder="1" applyAlignment="1">
      <alignment horizontal="right"/>
    </xf>
    <xf numFmtId="14" fontId="3" fillId="0" borderId="12" xfId="0" applyNumberFormat="1" applyFont="1" applyFill="1" applyBorder="1" applyAlignment="1">
      <alignment horizontal="right"/>
    </xf>
    <xf numFmtId="187" fontId="3" fillId="0" borderId="8" xfId="15" applyNumberFormat="1" applyFont="1" applyFill="1" applyBorder="1" applyAlignment="1">
      <alignment horizontal="right"/>
    </xf>
    <xf numFmtId="0" fontId="3" fillId="0" borderId="8" xfId="0" applyFont="1" applyFill="1" applyBorder="1" applyAlignment="1">
      <alignment/>
    </xf>
    <xf numFmtId="187" fontId="3" fillId="0" borderId="12" xfId="15" applyNumberFormat="1" applyFont="1" applyFill="1" applyBorder="1" applyAlignment="1">
      <alignment horizontal="right"/>
    </xf>
    <xf numFmtId="14" fontId="3" fillId="0" borderId="11" xfId="0" applyNumberFormat="1" applyFont="1" applyFill="1" applyBorder="1" applyAlignment="1">
      <alignment horizontal="right"/>
    </xf>
    <xf numFmtId="0" fontId="3" fillId="0" borderId="12"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87" fontId="3" fillId="0" borderId="0" xfId="15" applyNumberFormat="1" applyFont="1" applyFill="1" applyAlignment="1">
      <alignment vertical="top"/>
    </xf>
    <xf numFmtId="187"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87" fontId="3" fillId="0" borderId="11" xfId="15" applyNumberFormat="1" applyFont="1" applyFill="1" applyBorder="1" applyAlignment="1">
      <alignment/>
    </xf>
    <xf numFmtId="187" fontId="1" fillId="0" borderId="3" xfId="15" applyNumberFormat="1" applyFont="1" applyFill="1" applyBorder="1" applyAlignment="1">
      <alignment/>
    </xf>
    <xf numFmtId="187" fontId="1" fillId="0" borderId="13" xfId="15" applyNumberFormat="1" applyFont="1" applyFill="1" applyBorder="1" applyAlignment="1">
      <alignment/>
    </xf>
    <xf numFmtId="187" fontId="1" fillId="0" borderId="0" xfId="15" applyNumberFormat="1" applyFont="1" applyFill="1" applyAlignment="1">
      <alignment/>
    </xf>
    <xf numFmtId="187" fontId="1" fillId="0" borderId="1" xfId="15" applyNumberFormat="1" applyFont="1" applyFill="1" applyBorder="1" applyAlignment="1">
      <alignment/>
    </xf>
    <xf numFmtId="187" fontId="1" fillId="0" borderId="14" xfId="15" applyNumberFormat="1" applyFont="1" applyFill="1" applyBorder="1" applyAlignment="1">
      <alignment/>
    </xf>
    <xf numFmtId="187" fontId="1" fillId="0" borderId="2" xfId="15" applyNumberFormat="1" applyFont="1" applyFill="1" applyBorder="1" applyAlignment="1">
      <alignment horizontal="right"/>
    </xf>
    <xf numFmtId="0" fontId="1" fillId="0" borderId="2" xfId="0" applyFont="1" applyFill="1" applyBorder="1" applyAlignment="1">
      <alignment/>
    </xf>
    <xf numFmtId="187"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87" fontId="2" fillId="0" borderId="3"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87"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87" fontId="2" fillId="0" borderId="6" xfId="15" applyNumberFormat="1" applyFont="1" applyBorder="1" applyAlignment="1">
      <alignment vertical="center"/>
    </xf>
    <xf numFmtId="187"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15" fillId="0" borderId="0" xfId="21" applyFont="1" applyFill="1">
      <alignment/>
      <protection/>
    </xf>
    <xf numFmtId="0" fontId="15" fillId="0" borderId="0" xfId="21" applyFont="1">
      <alignment/>
      <protection/>
    </xf>
    <xf numFmtId="0" fontId="0" fillId="0" borderId="0" xfId="0" applyAlignment="1">
      <alignment horizontal="justify" vertical="top" wrapText="1"/>
    </xf>
    <xf numFmtId="43" fontId="1" fillId="0" borderId="0" xfId="15" applyFont="1" applyFill="1" applyAlignment="1">
      <alignment horizontal="center" vertical="top" wrapText="1"/>
    </xf>
    <xf numFmtId="0" fontId="3" fillId="0" borderId="0" xfId="0" applyFont="1" applyFill="1" applyAlignment="1">
      <alignment horizontal="right" vertical="top"/>
    </xf>
    <xf numFmtId="187" fontId="3" fillId="0" borderId="12" xfId="15" applyNumberFormat="1" applyFont="1" applyFill="1" applyBorder="1" applyAlignment="1">
      <alignment/>
    </xf>
    <xf numFmtId="43" fontId="1" fillId="0" borderId="0" xfId="0" applyNumberFormat="1" applyFont="1" applyFill="1" applyAlignment="1">
      <alignment/>
    </xf>
    <xf numFmtId="43" fontId="9" fillId="0" borderId="0" xfId="15" applyFont="1" applyFill="1" applyAlignment="1">
      <alignment/>
    </xf>
    <xf numFmtId="43" fontId="1" fillId="0" borderId="0" xfId="15" applyFont="1" applyFill="1" applyAlignment="1">
      <alignment horizontal="left" vertical="top"/>
    </xf>
    <xf numFmtId="0" fontId="0" fillId="0" borderId="0" xfId="0" applyFill="1" applyAlignment="1">
      <alignment horizontal="justify" vertical="top"/>
    </xf>
    <xf numFmtId="43" fontId="1" fillId="0" borderId="0" xfId="15" applyFont="1" applyFill="1" applyAlignment="1">
      <alignment horizontal="left" vertical="center"/>
    </xf>
    <xf numFmtId="0" fontId="6" fillId="0" borderId="0" xfId="0" applyFont="1" applyFill="1" applyBorder="1" applyAlignment="1">
      <alignment horizontal="center"/>
    </xf>
    <xf numFmtId="0" fontId="20" fillId="0" borderId="0" xfId="0" applyFont="1" applyFill="1" applyAlignment="1">
      <alignment/>
    </xf>
    <xf numFmtId="0" fontId="21" fillId="0" borderId="0" xfId="0" applyFont="1" applyFill="1" applyAlignment="1">
      <alignment vertical="top" wrapText="1"/>
    </xf>
    <xf numFmtId="0" fontId="21" fillId="0" borderId="0" xfId="0" applyFont="1" applyFill="1" applyAlignment="1">
      <alignment horizontal="right" vertical="top" wrapText="1"/>
    </xf>
    <xf numFmtId="0" fontId="9" fillId="0" borderId="0" xfId="0" applyFont="1" applyFill="1" applyBorder="1" applyAlignment="1">
      <alignment horizontal="left"/>
    </xf>
    <xf numFmtId="0" fontId="9" fillId="0" borderId="0" xfId="0" applyFont="1" applyFill="1" applyAlignment="1">
      <alignment/>
    </xf>
    <xf numFmtId="9" fontId="2" fillId="0" borderId="0" xfId="22" applyFont="1" applyFill="1" applyAlignment="1">
      <alignment horizontal="right"/>
    </xf>
    <xf numFmtId="0" fontId="2" fillId="0" borderId="0" xfId="0" applyFont="1" applyFill="1" applyAlignment="1">
      <alignment horizontal="left" indent="1"/>
    </xf>
    <xf numFmtId="187" fontId="9" fillId="0" borderId="0" xfId="15" applyNumberFormat="1" applyFont="1" applyFill="1" applyAlignment="1">
      <alignment horizontal="right"/>
    </xf>
    <xf numFmtId="187" fontId="9" fillId="0" borderId="0" xfId="15" applyNumberFormat="1" applyFont="1" applyFill="1" applyBorder="1" applyAlignment="1">
      <alignment horizontal="right"/>
    </xf>
    <xf numFmtId="187" fontId="9" fillId="0" borderId="1" xfId="15" applyNumberFormat="1" applyFont="1" applyFill="1" applyBorder="1" applyAlignment="1">
      <alignment horizontal="right"/>
    </xf>
    <xf numFmtId="0" fontId="2" fillId="0" borderId="0" xfId="0" applyFont="1" applyFill="1" applyAlignment="1">
      <alignment horizontal="left" indent="2"/>
    </xf>
    <xf numFmtId="187" fontId="9" fillId="0" borderId="6" xfId="15" applyNumberFormat="1" applyFont="1" applyFill="1" applyBorder="1" applyAlignment="1">
      <alignment horizontal="right"/>
    </xf>
    <xf numFmtId="0" fontId="2" fillId="0" borderId="0" xfId="0" applyFont="1" applyFill="1" applyBorder="1" applyAlignment="1">
      <alignment/>
    </xf>
    <xf numFmtId="187" fontId="9" fillId="0" borderId="3" xfId="15" applyNumberFormat="1" applyFont="1" applyFill="1" applyBorder="1" applyAlignment="1">
      <alignment horizontal="right"/>
    </xf>
    <xf numFmtId="187" fontId="2" fillId="0" borderId="0" xfId="15" applyNumberFormat="1" applyFont="1" applyFill="1" applyAlignment="1">
      <alignment horizontal="right"/>
    </xf>
    <xf numFmtId="187" fontId="2" fillId="0" borderId="0" xfId="15" applyNumberFormat="1" applyFont="1" applyFill="1" applyBorder="1" applyAlignment="1">
      <alignment horizontal="right"/>
    </xf>
    <xf numFmtId="187" fontId="2" fillId="0" borderId="1" xfId="15" applyNumberFormat="1" applyFont="1" applyFill="1" applyBorder="1" applyAlignment="1">
      <alignment horizontal="right"/>
    </xf>
    <xf numFmtId="187" fontId="2" fillId="0" borderId="6" xfId="15" applyNumberFormat="1" applyFont="1" applyFill="1" applyBorder="1" applyAlignment="1">
      <alignment horizontal="right"/>
    </xf>
    <xf numFmtId="187" fontId="2" fillId="0" borderId="0" xfId="15" applyNumberFormat="1" applyFont="1" applyFill="1" applyAlignment="1" quotePrefix="1">
      <alignment horizontal="right"/>
    </xf>
    <xf numFmtId="187" fontId="2" fillId="0" borderId="3" xfId="15" applyNumberFormat="1" applyFont="1" applyFill="1" applyBorder="1" applyAlignment="1">
      <alignment horizontal="right"/>
    </xf>
    <xf numFmtId="187" fontId="2" fillId="0" borderId="0" xfId="0" applyNumberFormat="1" applyFont="1" applyFill="1" applyAlignment="1">
      <alignment/>
    </xf>
    <xf numFmtId="0" fontId="1" fillId="0" borderId="0" xfId="0" applyFont="1" applyFill="1" applyBorder="1" applyAlignment="1">
      <alignment vertical="top"/>
    </xf>
    <xf numFmtId="0" fontId="2" fillId="0" borderId="0" xfId="0" applyFont="1" applyFill="1" applyAlignment="1">
      <alignment horizontal="right"/>
    </xf>
    <xf numFmtId="0" fontId="13" fillId="0" borderId="0" xfId="0" applyFont="1" applyFill="1" applyAlignment="1">
      <alignment/>
    </xf>
    <xf numFmtId="187" fontId="0" fillId="0" borderId="0" xfId="0" applyNumberFormat="1" applyFont="1" applyAlignment="1">
      <alignment/>
    </xf>
    <xf numFmtId="43" fontId="6" fillId="0" borderId="0" xfId="15" applyAlignment="1">
      <alignment wrapText="1"/>
    </xf>
    <xf numFmtId="187" fontId="9" fillId="0" borderId="0" xfId="15" applyNumberFormat="1" applyFont="1" applyFill="1" applyAlignment="1">
      <alignment wrapText="1"/>
    </xf>
    <xf numFmtId="0" fontId="3" fillId="0" borderId="0" xfId="0" applyFont="1" applyFill="1" applyAlignment="1">
      <alignment horizontal="left" vertical="top"/>
    </xf>
    <xf numFmtId="187" fontId="1" fillId="0" borderId="0" xfId="15" applyNumberFormat="1" applyFont="1" applyFill="1" applyAlignment="1">
      <alignment horizontal="right" vertical="top" wrapText="1"/>
    </xf>
    <xf numFmtId="0" fontId="1" fillId="0" borderId="0" xfId="0" applyFont="1" applyFill="1" applyAlignment="1">
      <alignment horizontal="right"/>
    </xf>
    <xf numFmtId="0" fontId="1" fillId="0" borderId="0" xfId="0" applyFont="1" applyFill="1" applyAlignment="1">
      <alignment horizontal="left" vertical="top"/>
    </xf>
    <xf numFmtId="0" fontId="1" fillId="0" borderId="0" xfId="0" applyFont="1" applyFill="1" applyAlignment="1">
      <alignment horizontal="right" vertical="top"/>
    </xf>
    <xf numFmtId="187" fontId="3" fillId="0" borderId="0" xfId="15" applyNumberFormat="1" applyFont="1" applyFill="1" applyAlignment="1">
      <alignment horizontal="right"/>
    </xf>
    <xf numFmtId="187" fontId="1" fillId="0" borderId="0" xfId="15" applyNumberFormat="1" applyFont="1" applyFill="1" applyAlignment="1">
      <alignment horizontal="right"/>
    </xf>
    <xf numFmtId="187" fontId="6" fillId="0" borderId="0" xfId="15" applyNumberFormat="1" applyFont="1" applyFill="1" applyAlignment="1">
      <alignment/>
    </xf>
    <xf numFmtId="187" fontId="3" fillId="0" borderId="0" xfId="15" applyNumberFormat="1" applyFont="1" applyFill="1" applyAlignment="1">
      <alignment/>
    </xf>
    <xf numFmtId="0" fontId="9"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187" fontId="3" fillId="0" borderId="6" xfId="15" applyNumberFormat="1" applyFont="1" applyFill="1" applyBorder="1" applyAlignment="1">
      <alignment/>
    </xf>
    <xf numFmtId="187" fontId="3" fillId="0" borderId="9" xfId="15" applyNumberFormat="1"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horizontal="left" indent="1"/>
    </xf>
    <xf numFmtId="187" fontId="3" fillId="0" borderId="0" xfId="15" applyNumberFormat="1" applyFont="1" applyFill="1" applyBorder="1" applyAlignment="1">
      <alignment horizontal="right"/>
    </xf>
    <xf numFmtId="0" fontId="1" fillId="0" borderId="0" xfId="0" applyFont="1" applyFill="1" applyAlignment="1">
      <alignment horizontal="left" indent="1"/>
    </xf>
    <xf numFmtId="187" fontId="3" fillId="0" borderId="1" xfId="15" applyNumberFormat="1" applyFont="1" applyFill="1" applyBorder="1" applyAlignment="1">
      <alignment/>
    </xf>
    <xf numFmtId="187" fontId="3" fillId="0" borderId="1" xfId="15" applyNumberFormat="1" applyFont="1" applyFill="1" applyBorder="1" applyAlignment="1">
      <alignment horizontal="right"/>
    </xf>
    <xf numFmtId="187" fontId="3" fillId="0" borderId="3" xfId="15" applyNumberFormat="1" applyFont="1" applyFill="1" applyBorder="1" applyAlignment="1">
      <alignment/>
    </xf>
    <xf numFmtId="187" fontId="3" fillId="0" borderId="10" xfId="0" applyNumberFormat="1" applyFont="1" applyFill="1" applyBorder="1" applyAlignment="1">
      <alignment/>
    </xf>
    <xf numFmtId="187" fontId="1" fillId="0" borderId="0" xfId="0" applyNumberFormat="1" applyFont="1" applyFill="1" applyAlignment="1">
      <alignment/>
    </xf>
    <xf numFmtId="187" fontId="3" fillId="0" borderId="4" xfId="15" applyNumberFormat="1" applyFont="1" applyFill="1" applyBorder="1" applyAlignment="1">
      <alignment/>
    </xf>
    <xf numFmtId="187" fontId="3" fillId="0" borderId="7" xfId="15" applyNumberFormat="1" applyFont="1" applyFill="1" applyBorder="1" applyAlignment="1">
      <alignment/>
    </xf>
    <xf numFmtId="0" fontId="3" fillId="0" borderId="0" xfId="0" applyFont="1" applyFill="1" applyBorder="1" applyAlignment="1">
      <alignment horizontal="left"/>
    </xf>
    <xf numFmtId="187" fontId="7" fillId="0" borderId="0" xfId="15" applyNumberFormat="1" applyFont="1" applyFill="1" applyAlignment="1">
      <alignment/>
    </xf>
    <xf numFmtId="187" fontId="19" fillId="0" borderId="0" xfId="15" applyNumberFormat="1" applyFont="1" applyFill="1" applyAlignment="1">
      <alignment/>
    </xf>
    <xf numFmtId="207" fontId="7" fillId="0" borderId="0" xfId="22" applyNumberFormat="1" applyFont="1" applyFill="1" applyBorder="1" applyAlignment="1">
      <alignment horizontal="center"/>
    </xf>
    <xf numFmtId="187" fontId="1" fillId="0" borderId="4" xfId="15" applyNumberFormat="1" applyFont="1" applyFill="1" applyBorder="1" applyAlignment="1">
      <alignment/>
    </xf>
    <xf numFmtId="187" fontId="7" fillId="0" borderId="4" xfId="15" applyNumberFormat="1" applyFont="1" applyFill="1" applyBorder="1" applyAlignment="1">
      <alignment/>
    </xf>
    <xf numFmtId="187" fontId="19" fillId="0" borderId="0" xfId="15" applyNumberFormat="1" applyFont="1" applyFill="1" applyBorder="1" applyAlignment="1">
      <alignment/>
    </xf>
    <xf numFmtId="187" fontId="1" fillId="0" borderId="7" xfId="15" applyNumberFormat="1" applyFont="1" applyFill="1" applyBorder="1" applyAlignment="1">
      <alignment/>
    </xf>
    <xf numFmtId="187" fontId="7" fillId="0" borderId="7" xfId="15" applyNumberFormat="1" applyFont="1" applyFill="1" applyBorder="1" applyAlignment="1">
      <alignment/>
    </xf>
    <xf numFmtId="187" fontId="1" fillId="0" borderId="3" xfId="15" applyNumberFormat="1" applyFont="1" applyFill="1" applyBorder="1" applyAlignment="1">
      <alignment/>
    </xf>
    <xf numFmtId="187" fontId="7" fillId="0" borderId="3" xfId="15" applyNumberFormat="1" applyFont="1" applyFill="1" applyBorder="1" applyAlignment="1">
      <alignment/>
    </xf>
    <xf numFmtId="187" fontId="1" fillId="0" borderId="1" xfId="15" applyNumberFormat="1" applyFont="1" applyFill="1" applyBorder="1" applyAlignment="1">
      <alignment/>
    </xf>
    <xf numFmtId="187" fontId="7" fillId="0" borderId="1" xfId="15" applyNumberFormat="1" applyFont="1" applyFill="1" applyBorder="1" applyAlignment="1">
      <alignment/>
    </xf>
    <xf numFmtId="187" fontId="7" fillId="0" borderId="0" xfId="15" applyNumberFormat="1" applyFont="1" applyFill="1" applyBorder="1" applyAlignment="1">
      <alignment/>
    </xf>
    <xf numFmtId="0" fontId="7" fillId="0" borderId="0" xfId="0" applyFont="1" applyFill="1" applyAlignment="1">
      <alignment/>
    </xf>
    <xf numFmtId="187" fontId="3" fillId="0" borderId="0" xfId="15" applyNumberFormat="1" applyFont="1" applyFill="1" applyAlignment="1">
      <alignment horizontal="justify" vertical="top" wrapText="1"/>
    </xf>
    <xf numFmtId="187" fontId="3" fillId="0" borderId="6" xfId="0" applyNumberFormat="1" applyFont="1" applyFill="1" applyBorder="1" applyAlignment="1">
      <alignment horizontal="justify" vertical="top" wrapText="1"/>
    </xf>
    <xf numFmtId="187" fontId="1" fillId="0" borderId="6" xfId="0" applyNumberFormat="1" applyFont="1" applyFill="1" applyBorder="1" applyAlignment="1">
      <alignment horizontal="justify" vertical="top" wrapText="1"/>
    </xf>
    <xf numFmtId="0" fontId="18" fillId="0" borderId="0" xfId="21" applyFont="1" applyFill="1" applyAlignment="1">
      <alignment vertical="top" wrapText="1"/>
      <protection/>
    </xf>
    <xf numFmtId="0" fontId="9" fillId="0" borderId="0" xfId="0" applyFont="1" applyFill="1" applyAlignment="1">
      <alignment wrapText="1"/>
    </xf>
    <xf numFmtId="0" fontId="2" fillId="0" borderId="0" xfId="21" applyFont="1" applyFill="1" applyAlignment="1">
      <alignment wrapText="1"/>
      <protection/>
    </xf>
    <xf numFmtId="0" fontId="3" fillId="0" borderId="0" xfId="0" applyFont="1" applyFill="1" applyBorder="1" applyAlignment="1" quotePrefix="1">
      <alignment horizontal="right"/>
    </xf>
    <xf numFmtId="0" fontId="2" fillId="0" borderId="0" xfId="21" applyFont="1" applyFill="1">
      <alignment/>
      <protection/>
    </xf>
    <xf numFmtId="187" fontId="2" fillId="0" borderId="0" xfId="21" applyNumberFormat="1" applyFont="1" applyFill="1">
      <alignment/>
      <protection/>
    </xf>
    <xf numFmtId="187" fontId="9" fillId="0" borderId="0" xfId="15" applyNumberFormat="1" applyFont="1" applyFill="1" applyBorder="1" applyAlignment="1">
      <alignment/>
    </xf>
    <xf numFmtId="187" fontId="2" fillId="0" borderId="0" xfId="15" applyNumberFormat="1" applyFont="1" applyFill="1" applyBorder="1" applyAlignment="1">
      <alignment/>
    </xf>
    <xf numFmtId="0" fontId="2" fillId="0" borderId="0" xfId="0" applyFont="1" applyFill="1" applyAlignment="1">
      <alignment horizontal="left"/>
    </xf>
    <xf numFmtId="0" fontId="9" fillId="0" borderId="0" xfId="0" applyFont="1" applyFill="1" applyAlignment="1">
      <alignment horizontal="left"/>
    </xf>
    <xf numFmtId="0" fontId="6" fillId="0" borderId="0" xfId="21" applyFill="1" applyAlignment="1">
      <alignment vertical="top" wrapText="1"/>
      <protection/>
    </xf>
    <xf numFmtId="0" fontId="9" fillId="0" borderId="0" xfId="0" applyFont="1" applyFill="1" applyAlignment="1" quotePrefix="1">
      <alignment vertical="top" wrapText="1"/>
    </xf>
    <xf numFmtId="0" fontId="1" fillId="0" borderId="0" xfId="0" applyFont="1" applyFill="1" applyAlignment="1">
      <alignment wrapText="1"/>
    </xf>
    <xf numFmtId="0" fontId="3" fillId="0" borderId="0" xfId="0" applyFont="1" applyFill="1" applyAlignment="1">
      <alignment horizontal="left"/>
    </xf>
    <xf numFmtId="0" fontId="1" fillId="0" borderId="15" xfId="0" applyFont="1" applyFill="1" applyBorder="1" applyAlignment="1">
      <alignment/>
    </xf>
    <xf numFmtId="0" fontId="0" fillId="0" borderId="0" xfId="0" applyFill="1" applyBorder="1" applyAlignment="1">
      <alignment/>
    </xf>
    <xf numFmtId="0" fontId="3" fillId="0" borderId="15" xfId="0" applyFont="1" applyFill="1" applyBorder="1" applyAlignment="1">
      <alignment horizontal="left" vertical="top" wrapText="1" indent="1"/>
    </xf>
    <xf numFmtId="0" fontId="1" fillId="0" borderId="15" xfId="0" applyFont="1" applyFill="1" applyBorder="1" applyAlignment="1">
      <alignment horizontal="justify"/>
    </xf>
    <xf numFmtId="0" fontId="1" fillId="0" borderId="12" xfId="0" applyFont="1" applyFill="1" applyBorder="1" applyAlignment="1">
      <alignment horizontal="justify"/>
    </xf>
    <xf numFmtId="0" fontId="1" fillId="0" borderId="0" xfId="0" applyFont="1" applyFill="1" applyBorder="1" applyAlignment="1">
      <alignment horizontal="justify" vertical="top"/>
    </xf>
    <xf numFmtId="0" fontId="3" fillId="0" borderId="15" xfId="0" applyFont="1" applyFill="1" applyBorder="1" applyAlignment="1">
      <alignment horizontal="justify" vertical="top"/>
    </xf>
    <xf numFmtId="0" fontId="1" fillId="0" borderId="11" xfId="0" applyFont="1" applyFill="1" applyBorder="1" applyAlignment="1">
      <alignment horizontal="justify" vertical="top"/>
    </xf>
    <xf numFmtId="0" fontId="1" fillId="0" borderId="11" xfId="0" applyFont="1" applyFill="1" applyBorder="1" applyAlignment="1">
      <alignment/>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xf>
    <xf numFmtId="0" fontId="1" fillId="0" borderId="12"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1" fillId="0" borderId="10" xfId="0" applyFont="1" applyFill="1" applyBorder="1" applyAlignment="1">
      <alignment horizontal="justify" vertical="top" wrapText="1"/>
    </xf>
    <xf numFmtId="0" fontId="1" fillId="0" borderId="15" xfId="0" applyFont="1" applyFill="1" applyBorder="1" applyAlignment="1">
      <alignment horizontal="left" vertical="top" wrapText="1"/>
    </xf>
    <xf numFmtId="0" fontId="1" fillId="0" borderId="0" xfId="0" applyFont="1" applyFill="1" applyAlignment="1" quotePrefix="1">
      <alignment horizontal="left" wrapText="1"/>
    </xf>
    <xf numFmtId="0" fontId="1" fillId="0" borderId="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 xfId="0" applyFont="1" applyFill="1" applyBorder="1" applyAlignment="1">
      <alignment/>
    </xf>
    <xf numFmtId="0" fontId="1" fillId="0" borderId="13" xfId="0" applyFont="1" applyFill="1" applyBorder="1" applyAlignment="1">
      <alignment/>
    </xf>
    <xf numFmtId="0" fontId="1" fillId="0" borderId="8" xfId="0" applyFont="1" applyFill="1" applyBorder="1" applyAlignment="1">
      <alignment/>
    </xf>
    <xf numFmtId="0" fontId="1" fillId="0" borderId="16" xfId="0" applyFont="1" applyFill="1" applyBorder="1" applyAlignment="1">
      <alignment/>
    </xf>
    <xf numFmtId="0" fontId="1" fillId="0" borderId="12" xfId="0" applyFont="1" applyFill="1" applyBorder="1" applyAlignment="1">
      <alignment horizontal="left" vertical="top" wrapText="1"/>
    </xf>
    <xf numFmtId="0" fontId="1" fillId="0" borderId="1" xfId="0" applyFont="1" applyFill="1" applyBorder="1" applyAlignment="1">
      <alignment/>
    </xf>
    <xf numFmtId="0" fontId="1" fillId="0" borderId="14" xfId="0" applyFont="1" applyFill="1" applyBorder="1" applyAlignment="1">
      <alignment/>
    </xf>
    <xf numFmtId="0" fontId="1" fillId="0" borderId="1" xfId="0" applyFont="1" applyFill="1" applyBorder="1" applyAlignment="1">
      <alignment vertical="top"/>
    </xf>
    <xf numFmtId="0" fontId="1" fillId="0" borderId="1" xfId="0" applyFont="1" applyFill="1" applyBorder="1" applyAlignment="1">
      <alignment horizontal="justify" vertical="top" wrapText="1"/>
    </xf>
    <xf numFmtId="0" fontId="0" fillId="0" borderId="14" xfId="0" applyFont="1" applyFill="1" applyBorder="1" applyAlignment="1">
      <alignment horizontal="justify"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187" fontId="1" fillId="0" borderId="0" xfId="15" applyNumberFormat="1" applyFont="1" applyFill="1" applyBorder="1" applyAlignment="1">
      <alignment horizontal="justify"/>
    </xf>
    <xf numFmtId="0" fontId="1" fillId="0" borderId="0" xfId="0" applyFont="1" applyFill="1" applyAlignment="1">
      <alignment wrapText="1"/>
    </xf>
    <xf numFmtId="0" fontId="1" fillId="0" borderId="13" xfId="0" applyFont="1" applyFill="1" applyBorder="1" applyAlignment="1">
      <alignment horizontal="left" vertical="top" wrapText="1"/>
    </xf>
    <xf numFmtId="0" fontId="3" fillId="0" borderId="15" xfId="0" applyFont="1" applyFill="1" applyBorder="1" applyAlignment="1">
      <alignment horizontal="center" vertical="top"/>
    </xf>
    <xf numFmtId="0" fontId="3" fillId="0" borderId="10" xfId="0" applyFont="1" applyFill="1" applyBorder="1" applyAlignment="1">
      <alignment horizontal="center" vertical="top"/>
    </xf>
    <xf numFmtId="0" fontId="3" fillId="0" borderId="17" xfId="0" applyFont="1" applyFill="1" applyBorder="1" applyAlignment="1">
      <alignment horizontal="center" vertical="top"/>
    </xf>
    <xf numFmtId="187" fontId="1" fillId="0" borderId="0" xfId="15" applyNumberFormat="1" applyFont="1" applyFill="1" applyBorder="1" applyAlignment="1">
      <alignment/>
    </xf>
    <xf numFmtId="0" fontId="1" fillId="0" borderId="0" xfId="0" applyFont="1" applyFill="1" applyBorder="1" applyAlignment="1">
      <alignment horizontal="justify" vertical="top" wrapText="1"/>
    </xf>
    <xf numFmtId="0" fontId="1" fillId="0" borderId="1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justify" vertical="top" wrapText="1"/>
    </xf>
    <xf numFmtId="0" fontId="1" fillId="0" borderId="4" xfId="0" applyFont="1" applyFill="1" applyBorder="1" applyAlignment="1">
      <alignment horizontal="left" vertical="top" wrapText="1"/>
    </xf>
    <xf numFmtId="0" fontId="3" fillId="0" borderId="10" xfId="0" applyFont="1" applyFill="1" applyBorder="1" applyAlignment="1">
      <alignment horizontal="justify" vertical="top"/>
    </xf>
    <xf numFmtId="0" fontId="3" fillId="0" borderId="17" xfId="0" applyFont="1" applyFill="1" applyBorder="1" applyAlignment="1">
      <alignment horizontal="justify" vertical="top"/>
    </xf>
    <xf numFmtId="0" fontId="3" fillId="0" borderId="10" xfId="0" applyFont="1" applyFill="1" applyBorder="1" applyAlignment="1">
      <alignment horizontal="left" vertical="top"/>
    </xf>
    <xf numFmtId="0" fontId="15" fillId="0" borderId="0" xfId="0" applyFont="1" applyFill="1" applyAlignment="1">
      <alignment horizontal="right" vertical="top" wrapText="1"/>
    </xf>
    <xf numFmtId="0" fontId="1" fillId="0" borderId="1" xfId="0" applyFont="1" applyFill="1" applyBorder="1" applyAlignment="1">
      <alignment horizontal="justify" wrapText="1"/>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quotePrefix="1">
      <alignment horizontal="left" vertical="top" wrapText="1" indent="1"/>
    </xf>
    <xf numFmtId="0" fontId="1" fillId="0" borderId="0" xfId="0" applyFont="1" applyFill="1" applyAlignment="1">
      <alignment horizontal="justify" vertical="top" wrapText="1"/>
    </xf>
    <xf numFmtId="43" fontId="1" fillId="0" borderId="0" xfId="15" applyFont="1" applyFill="1" applyAlignment="1">
      <alignment horizontal="left" vertical="center"/>
    </xf>
    <xf numFmtId="0" fontId="3" fillId="0" borderId="0" xfId="0" applyFont="1" applyFill="1" applyAlignment="1">
      <alignment horizontal="right" vertical="top" wrapText="1"/>
    </xf>
    <xf numFmtId="0" fontId="0" fillId="0" borderId="0" xfId="0" applyAlignment="1">
      <alignment horizontal="justify" vertical="top" wrapText="1"/>
    </xf>
    <xf numFmtId="0" fontId="15" fillId="0" borderId="0" xfId="0" applyFont="1" applyFill="1" applyAlignment="1">
      <alignment horizontal="center" vertical="top" wrapText="1"/>
    </xf>
    <xf numFmtId="0" fontId="1" fillId="0" borderId="1" xfId="0" applyFont="1" applyFill="1" applyBorder="1" applyAlignment="1">
      <alignment horizontal="justify" vertical="top" wrapText="1"/>
    </xf>
    <xf numFmtId="0" fontId="15" fillId="0" borderId="0" xfId="0" applyFont="1" applyFill="1" applyAlignment="1">
      <alignment horizontal="center"/>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Fill="1" applyAlignment="1">
      <alignment vertical="top" wrapText="1"/>
      <protection/>
    </xf>
    <xf numFmtId="0" fontId="4" fillId="0" borderId="0" xfId="0" applyFont="1" applyFill="1" applyBorder="1" applyAlignment="1">
      <alignment horizontal="center"/>
    </xf>
    <xf numFmtId="0" fontId="9" fillId="0" borderId="0" xfId="0" applyFont="1" applyFill="1" applyAlignment="1" quotePrefix="1">
      <alignment horizontal="justify" vertical="top" wrapText="1"/>
    </xf>
    <xf numFmtId="0" fontId="6" fillId="0" borderId="0" xfId="0" applyFont="1" applyFill="1" applyBorder="1" applyAlignment="1">
      <alignment horizontal="center"/>
    </xf>
    <xf numFmtId="0" fontId="2" fillId="0" borderId="0" xfId="21" applyFont="1" applyAlignment="1">
      <alignment horizontal="left" wrapText="1"/>
      <protection/>
    </xf>
    <xf numFmtId="0" fontId="2" fillId="0" borderId="0" xfId="21" applyFont="1" applyAlignment="1">
      <alignment wrapText="1"/>
      <protection/>
    </xf>
    <xf numFmtId="0" fontId="9" fillId="0" borderId="0" xfId="21" applyFont="1" applyAlignment="1">
      <alignment horizontal="left" vertical="center" wrapText="1"/>
      <protection/>
    </xf>
    <xf numFmtId="0" fontId="9" fillId="0" borderId="0" xfId="21" applyFont="1" applyAlignment="1">
      <alignment horizontal="left" vertical="top" wrapText="1"/>
      <protection/>
    </xf>
    <xf numFmtId="43" fontId="1" fillId="0" borderId="0" xfId="15" applyFont="1" applyFill="1" applyAlignment="1">
      <alignment horizontal="left" vertical="top"/>
    </xf>
    <xf numFmtId="187" fontId="1" fillId="0" borderId="0" xfId="15" applyNumberFormat="1" applyFont="1" applyFill="1" applyAlignment="1">
      <alignment horizontal="justify" vertical="top"/>
    </xf>
    <xf numFmtId="0" fontId="1" fillId="0" borderId="0" xfId="0" applyFont="1" applyFill="1" applyAlignment="1">
      <alignment horizontal="justify" vertical="top"/>
    </xf>
    <xf numFmtId="0" fontId="1" fillId="0" borderId="3"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4" xfId="0" applyFont="1" applyFill="1" applyBorder="1" applyAlignment="1" quotePrefix="1">
      <alignment horizontal="left"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1" fillId="0" borderId="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xf>
    <xf numFmtId="0" fontId="1" fillId="0" borderId="10" xfId="0" applyFont="1" applyFill="1" applyBorder="1" applyAlignment="1">
      <alignment/>
    </xf>
    <xf numFmtId="208" fontId="1" fillId="0" borderId="10" xfId="0" applyNumberFormat="1" applyFont="1" applyFill="1" applyBorder="1" applyAlignment="1">
      <alignment horizontal="right"/>
    </xf>
    <xf numFmtId="0" fontId="1" fillId="0" borderId="3" xfId="0" applyFont="1" applyFill="1" applyBorder="1" applyAlignment="1">
      <alignment horizontal="left" vertical="top"/>
    </xf>
    <xf numFmtId="0" fontId="1" fillId="0" borderId="11" xfId="0" applyFont="1" applyFill="1" applyBorder="1" applyAlignment="1">
      <alignment horizontal="left" vertical="top" indent="1"/>
    </xf>
    <xf numFmtId="0" fontId="1" fillId="0" borderId="3" xfId="0" applyFont="1" applyFill="1" applyBorder="1" applyAlignment="1">
      <alignment horizontal="left" vertical="top" indent="1"/>
    </xf>
    <xf numFmtId="0" fontId="1" fillId="0" borderId="13" xfId="0" applyFont="1" applyFill="1" applyBorder="1" applyAlignment="1">
      <alignment horizontal="left" vertical="top" indent="1"/>
    </xf>
    <xf numFmtId="0" fontId="3" fillId="0" borderId="15" xfId="0" applyFont="1" applyFill="1" applyBorder="1" applyAlignment="1">
      <alignment horizontal="left" vertical="top" indent="1"/>
    </xf>
    <xf numFmtId="0" fontId="3" fillId="0" borderId="10" xfId="0" applyFont="1" applyFill="1" applyBorder="1" applyAlignment="1">
      <alignment horizontal="left" vertical="top" indent="1"/>
    </xf>
    <xf numFmtId="0" fontId="3" fillId="0" borderId="17" xfId="0" applyFont="1" applyFill="1" applyBorder="1" applyAlignment="1">
      <alignment horizontal="left" vertical="top" indent="1"/>
    </xf>
    <xf numFmtId="0" fontId="1" fillId="0" borderId="15"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7" xfId="0" applyFont="1" applyFill="1" applyBorder="1" applyAlignment="1">
      <alignment horizontal="left" vertical="top" wrapText="1" indent="1"/>
    </xf>
    <xf numFmtId="0" fontId="3" fillId="0" borderId="0" xfId="0" applyFont="1" applyFill="1" applyAlignment="1">
      <alignment/>
    </xf>
    <xf numFmtId="188" fontId="1" fillId="0" borderId="0" xfId="0" applyNumberFormat="1" applyFont="1" applyFill="1" applyAlignment="1" quotePrefix="1">
      <alignment horizontal="left"/>
    </xf>
    <xf numFmtId="0" fontId="1" fillId="0" borderId="0" xfId="0" applyFont="1" applyFill="1" applyAlignment="1">
      <alignment horizontal="left" wrapText="1" indent="1"/>
    </xf>
    <xf numFmtId="0" fontId="1" fillId="0" borderId="16" xfId="0" applyFont="1" applyFill="1" applyBorder="1" applyAlignment="1">
      <alignment horizontal="left" wrapText="1" indent="1"/>
    </xf>
    <xf numFmtId="0" fontId="1" fillId="0" borderId="0" xfId="0" applyFont="1" applyFill="1" applyAlignment="1">
      <alignment vertical="top" wrapText="1"/>
    </xf>
    <xf numFmtId="0" fontId="1" fillId="0" borderId="0" xfId="0" applyFont="1" applyFill="1" applyAlignment="1">
      <alignment horizontal="left" indent="2"/>
    </xf>
    <xf numFmtId="0" fontId="3" fillId="0" borderId="0" xfId="0" applyFont="1" applyFill="1" applyBorder="1" applyAlignment="1">
      <alignment horizontal="right" vertical="top" wrapText="1"/>
    </xf>
    <xf numFmtId="0" fontId="3" fillId="0" borderId="0" xfId="0" applyFont="1" applyFill="1" applyAlignment="1">
      <alignment horizontal="justify" vertical="top" wrapText="1"/>
    </xf>
    <xf numFmtId="0" fontId="0" fillId="0" borderId="0" xfId="0" applyFont="1" applyFill="1" applyAlignment="1">
      <alignment horizontal="justify" vertical="top" wrapText="1"/>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Fill="1" applyAlignment="1">
      <alignment horizontal="justify" vertical="top"/>
    </xf>
    <xf numFmtId="187" fontId="3" fillId="0" borderId="0" xfId="15" applyNumberFormat="1" applyFont="1" applyFill="1" applyBorder="1" applyAlignment="1">
      <alignment/>
    </xf>
    <xf numFmtId="0"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left" vertical="top" wrapText="1" indent="1"/>
    </xf>
    <xf numFmtId="0" fontId="1" fillId="0" borderId="0" xfId="0" applyFont="1" applyFill="1" applyAlignment="1" quotePrefix="1">
      <alignment horizontal="left" wrapText="1" indent="2"/>
    </xf>
    <xf numFmtId="0" fontId="0" fillId="0" borderId="0" xfId="0" applyAlignment="1">
      <alignment horizontal="left" wrapText="1" indent="1"/>
    </xf>
    <xf numFmtId="0" fontId="1" fillId="0" borderId="0" xfId="0" applyFont="1" applyFill="1" applyAlignment="1" quotePrefix="1">
      <alignment horizontal="left" wrapText="1" indent="1"/>
    </xf>
    <xf numFmtId="0" fontId="1" fillId="0" borderId="0" xfId="0" applyFont="1" applyFill="1" applyAlignment="1" quotePrefix="1">
      <alignment horizontal="left" vertical="top" wrapText="1" indent="2"/>
    </xf>
    <xf numFmtId="0" fontId="1" fillId="0" borderId="0" xfId="0" applyFont="1" applyFill="1" applyAlignment="1">
      <alignment horizontal="left" vertical="top" wrapText="1" indent="2"/>
    </xf>
    <xf numFmtId="0" fontId="3" fillId="0" borderId="15"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7" xfId="0" applyFont="1" applyFill="1" applyBorder="1" applyAlignment="1">
      <alignment horizontal="left" vertical="top" wrapText="1"/>
    </xf>
    <xf numFmtId="0" fontId="3" fillId="0" borderId="11" xfId="0" applyFont="1" applyFill="1" applyBorder="1" applyAlignment="1">
      <alignment horizontal="left" vertical="top" indent="1"/>
    </xf>
    <xf numFmtId="0" fontId="3" fillId="0" borderId="3" xfId="0" applyFont="1" applyFill="1" applyBorder="1" applyAlignment="1">
      <alignment horizontal="left" vertical="top" indent="1"/>
    </xf>
    <xf numFmtId="0" fontId="3" fillId="0" borderId="13" xfId="0" applyFont="1" applyFill="1" applyBorder="1" applyAlignment="1">
      <alignment horizontal="left" vertical="top" indent="1"/>
    </xf>
    <xf numFmtId="0" fontId="3" fillId="0" borderId="11" xfId="0" applyFont="1" applyFill="1" applyBorder="1" applyAlignment="1">
      <alignment horizontal="center" vertical="top"/>
    </xf>
    <xf numFmtId="0" fontId="3" fillId="0" borderId="3" xfId="0" applyFont="1" applyFill="1" applyBorder="1" applyAlignment="1">
      <alignment horizontal="center" vertical="top"/>
    </xf>
    <xf numFmtId="0" fontId="3" fillId="0" borderId="13" xfId="0" applyFont="1" applyFill="1" applyBorder="1" applyAlignment="1">
      <alignment horizontal="center" vertical="top"/>
    </xf>
    <xf numFmtId="0" fontId="1" fillId="0" borderId="15" xfId="0" applyFont="1" applyFill="1" applyBorder="1" applyAlignment="1">
      <alignment horizontal="justify" vertical="top" wrapText="1"/>
    </xf>
    <xf numFmtId="0" fontId="0" fillId="0" borderId="10" xfId="0" applyFill="1" applyBorder="1" applyAlignment="1">
      <alignment vertical="top"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0" fillId="0" borderId="12" xfId="0" applyFill="1" applyBorder="1" applyAlignment="1">
      <alignment horizontal="left" vertical="top" wrapText="1"/>
    </xf>
    <xf numFmtId="0" fontId="0" fillId="0" borderId="1" xfId="0" applyFill="1" applyBorder="1" applyAlignment="1">
      <alignment horizontal="left" vertical="top" wrapText="1"/>
    </xf>
    <xf numFmtId="0" fontId="0" fillId="0" borderId="14" xfId="0" applyFill="1" applyBorder="1" applyAlignment="1">
      <alignment horizontal="left" vertical="top" wrapText="1"/>
    </xf>
    <xf numFmtId="0" fontId="1" fillId="0" borderId="3" xfId="0" applyFont="1" applyFill="1" applyBorder="1" applyAlignment="1">
      <alignment vertical="top"/>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4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gment04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p;L%20Details%2004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ashflow%2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3194333</v>
          </cell>
          <cell r="E10">
            <v>1480128</v>
          </cell>
          <cell r="G10">
            <v>2663290</v>
          </cell>
          <cell r="I10">
            <v>1389174</v>
          </cell>
        </row>
        <row r="13">
          <cell r="C13">
            <v>639654</v>
          </cell>
          <cell r="E13">
            <v>319165</v>
          </cell>
          <cell r="G13">
            <v>534876</v>
          </cell>
          <cell r="I13">
            <v>278763</v>
          </cell>
        </row>
        <row r="14">
          <cell r="C14">
            <v>14579</v>
          </cell>
          <cell r="E14">
            <v>8690</v>
          </cell>
          <cell r="G14">
            <v>7005</v>
          </cell>
          <cell r="I14">
            <v>4428</v>
          </cell>
        </row>
        <row r="15">
          <cell r="C15">
            <v>-46969</v>
          </cell>
          <cell r="E15">
            <v>-28724</v>
          </cell>
          <cell r="G15">
            <v>-29079</v>
          </cell>
          <cell r="I15">
            <v>-13944</v>
          </cell>
        </row>
        <row r="16">
          <cell r="C16">
            <v>29137</v>
          </cell>
          <cell r="E16">
            <v>16239</v>
          </cell>
          <cell r="G16">
            <v>21224</v>
          </cell>
          <cell r="I16">
            <v>11509</v>
          </cell>
        </row>
        <row r="18">
          <cell r="C18">
            <v>-26834</v>
          </cell>
          <cell r="E18">
            <v>35909</v>
          </cell>
          <cell r="G18">
            <v>-108083</v>
          </cell>
          <cell r="I18">
            <v>-56667</v>
          </cell>
        </row>
        <row r="20">
          <cell r="C20">
            <v>-95399</v>
          </cell>
          <cell r="E20">
            <v>-47227</v>
          </cell>
          <cell r="G20">
            <v>-93162</v>
          </cell>
          <cell r="I20">
            <v>-48744</v>
          </cell>
        </row>
      </sheetData>
      <sheetData sheetId="1">
        <row r="49">
          <cell r="D49">
            <v>128032</v>
          </cell>
          <cell r="F49">
            <v>53173</v>
          </cell>
        </row>
        <row r="50">
          <cell r="D50">
            <v>-83372</v>
          </cell>
          <cell r="F50">
            <v>-83351</v>
          </cell>
        </row>
        <row r="51">
          <cell r="D51">
            <v>567</v>
          </cell>
          <cell r="F51">
            <v>1</v>
          </cell>
        </row>
        <row r="52">
          <cell r="D52">
            <v>3107</v>
          </cell>
          <cell r="F52">
            <v>2108</v>
          </cell>
        </row>
        <row r="53">
          <cell r="D53">
            <v>6433</v>
          </cell>
          <cell r="F53">
            <v>-5713</v>
          </cell>
        </row>
        <row r="54">
          <cell r="D54">
            <v>-1</v>
          </cell>
          <cell r="F54">
            <v>0</v>
          </cell>
        </row>
        <row r="55">
          <cell r="D55">
            <v>263</v>
          </cell>
          <cell r="F55">
            <v>89</v>
          </cell>
        </row>
        <row r="56">
          <cell r="D56">
            <v>-20454</v>
          </cell>
          <cell r="F56">
            <v>-2216</v>
          </cell>
        </row>
        <row r="57">
          <cell r="D57">
            <v>0</v>
          </cell>
          <cell r="F57">
            <v>0</v>
          </cell>
        </row>
        <row r="58">
          <cell r="D58">
            <v>-7741</v>
          </cell>
          <cell r="F58">
            <v>0</v>
          </cell>
        </row>
        <row r="73">
          <cell r="D73">
            <v>91849</v>
          </cell>
          <cell r="H73">
            <v>90040</v>
          </cell>
        </row>
      </sheetData>
      <sheetData sheetId="2">
        <row r="14">
          <cell r="C14">
            <v>0</v>
          </cell>
        </row>
        <row r="15">
          <cell r="C15">
            <v>0</v>
          </cell>
        </row>
        <row r="16">
          <cell r="C16">
            <v>2043</v>
          </cell>
        </row>
        <row r="17">
          <cell r="C17">
            <v>0</v>
          </cell>
        </row>
        <row r="18">
          <cell r="C18">
            <v>0</v>
          </cell>
        </row>
        <row r="19">
          <cell r="C19">
            <v>0</v>
          </cell>
        </row>
        <row r="25">
          <cell r="C25">
            <v>23823</v>
          </cell>
        </row>
        <row r="33">
          <cell r="C33">
            <v>0</v>
          </cell>
        </row>
        <row r="34">
          <cell r="C34">
            <v>0</v>
          </cell>
        </row>
        <row r="35">
          <cell r="C35">
            <v>0</v>
          </cell>
        </row>
        <row r="41">
          <cell r="C41">
            <v>119928</v>
          </cell>
        </row>
        <row r="42">
          <cell r="C42">
            <v>0</v>
          </cell>
        </row>
        <row r="48">
          <cell r="C48">
            <v>-38979</v>
          </cell>
        </row>
        <row r="49">
          <cell r="C49">
            <v>13066</v>
          </cell>
        </row>
        <row r="62">
          <cell r="C62">
            <v>-112386</v>
          </cell>
        </row>
        <row r="72">
          <cell r="C72">
            <v>5443</v>
          </cell>
        </row>
        <row r="80">
          <cell r="C80">
            <v>-473</v>
          </cell>
        </row>
        <row r="96">
          <cell r="C96">
            <v>409106</v>
          </cell>
        </row>
        <row r="98">
          <cell r="C98">
            <v>0</v>
          </cell>
        </row>
        <row r="106">
          <cell r="C106">
            <v>-105062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4697026</v>
          </cell>
        </row>
        <row r="12">
          <cell r="C12">
            <v>246918</v>
          </cell>
        </row>
        <row r="13">
          <cell r="C13">
            <v>32043</v>
          </cell>
        </row>
        <row r="14">
          <cell r="C14">
            <v>592432</v>
          </cell>
        </row>
        <row r="15">
          <cell r="C15">
            <v>620333</v>
          </cell>
        </row>
        <row r="17">
          <cell r="C17">
            <v>101275</v>
          </cell>
        </row>
        <row r="18">
          <cell r="C18">
            <v>423982</v>
          </cell>
        </row>
        <row r="21">
          <cell r="C21">
            <v>219786</v>
          </cell>
        </row>
        <row r="22">
          <cell r="C22">
            <v>757722</v>
          </cell>
        </row>
        <row r="23">
          <cell r="C23">
            <v>643666</v>
          </cell>
        </row>
        <row r="24">
          <cell r="C24">
            <v>123849</v>
          </cell>
        </row>
        <row r="25">
          <cell r="C25">
            <v>416</v>
          </cell>
        </row>
        <row r="26">
          <cell r="C26">
            <v>8</v>
          </cell>
        </row>
        <row r="27">
          <cell r="C27">
            <v>2075</v>
          </cell>
        </row>
        <row r="28">
          <cell r="C28">
            <v>104833</v>
          </cell>
        </row>
        <row r="29">
          <cell r="C29">
            <v>22152</v>
          </cell>
        </row>
        <row r="30">
          <cell r="C30">
            <v>883610</v>
          </cell>
        </row>
        <row r="31">
          <cell r="C31">
            <v>385510</v>
          </cell>
        </row>
        <row r="34">
          <cell r="C34">
            <v>239522</v>
          </cell>
        </row>
        <row r="35">
          <cell r="C35">
            <v>370593</v>
          </cell>
        </row>
        <row r="36">
          <cell r="C36">
            <v>2286</v>
          </cell>
        </row>
        <row r="37">
          <cell r="C37">
            <v>436</v>
          </cell>
        </row>
        <row r="38">
          <cell r="C38">
            <v>6817</v>
          </cell>
        </row>
        <row r="39">
          <cell r="C39">
            <v>423956</v>
          </cell>
        </row>
        <row r="40">
          <cell r="C40">
            <v>82162</v>
          </cell>
        </row>
        <row r="45">
          <cell r="C45">
            <v>584661</v>
          </cell>
        </row>
        <row r="46">
          <cell r="C46">
            <v>-306554</v>
          </cell>
        </row>
        <row r="47">
          <cell r="C47">
            <v>3223577</v>
          </cell>
        </row>
        <row r="48">
          <cell r="C48">
            <v>0</v>
          </cell>
        </row>
        <row r="49">
          <cell r="C49">
            <v>-61744</v>
          </cell>
        </row>
        <row r="50">
          <cell r="C50">
            <v>129258</v>
          </cell>
        </row>
        <row r="51">
          <cell r="C51">
            <v>82385</v>
          </cell>
        </row>
        <row r="52">
          <cell r="C52">
            <v>11567</v>
          </cell>
        </row>
        <row r="53">
          <cell r="C53">
            <v>1176573</v>
          </cell>
        </row>
        <row r="55">
          <cell r="C55">
            <v>1224212</v>
          </cell>
        </row>
        <row r="56">
          <cell r="C56">
            <v>2081048</v>
          </cell>
        </row>
        <row r="57">
          <cell r="C57">
            <v>83568</v>
          </cell>
        </row>
        <row r="58">
          <cell r="C58">
            <v>503313</v>
          </cell>
        </row>
      </sheetData>
      <sheetData sheetId="1">
        <row r="39">
          <cell r="C39">
            <v>-31073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M"/>
      <sheetName val="QTR"/>
      <sheetName val="Frango Extract"/>
    </sheetNames>
    <sheetDataSet>
      <sheetData sheetId="0">
        <row r="37">
          <cell r="I37">
            <v>1121779594.8913043</v>
          </cell>
        </row>
        <row r="48">
          <cell r="D48">
            <v>45.83502876514889</v>
          </cell>
        </row>
        <row r="72">
          <cell r="I72">
            <v>1178395.9158622995</v>
          </cell>
        </row>
        <row r="76">
          <cell r="I76">
            <v>1626.4924956759469</v>
          </cell>
        </row>
        <row r="79">
          <cell r="I79">
            <v>233649.18285710123</v>
          </cell>
        </row>
        <row r="80">
          <cell r="I80">
            <v>3875.667408163908</v>
          </cell>
        </row>
        <row r="81">
          <cell r="I81">
            <v>4945.776498014451</v>
          </cell>
        </row>
        <row r="84">
          <cell r="I84">
            <v>1448.278747977459</v>
          </cell>
        </row>
        <row r="85">
          <cell r="I85">
            <v>2098.699994420577</v>
          </cell>
        </row>
        <row r="86">
          <cell r="I86">
            <v>17252.971042794168</v>
          </cell>
        </row>
        <row r="87">
          <cell r="I87">
            <v>7175.807621491935</v>
          </cell>
        </row>
        <row r="90">
          <cell r="I90">
            <v>4737.86718062048</v>
          </cell>
        </row>
        <row r="91">
          <cell r="I91">
            <v>34512.20892998794</v>
          </cell>
        </row>
        <row r="92">
          <cell r="I92">
            <v>15377.648103360021</v>
          </cell>
        </row>
        <row r="93">
          <cell r="I93">
            <v>95283.30915583325</v>
          </cell>
        </row>
        <row r="96">
          <cell r="I96">
            <v>2408.5505265277307</v>
          </cell>
        </row>
        <row r="97">
          <cell r="I97">
            <v>2443.1605369830845</v>
          </cell>
        </row>
        <row r="98">
          <cell r="I98">
            <v>42852.76023763487</v>
          </cell>
        </row>
        <row r="101">
          <cell r="I101">
            <v>2835.016459298108</v>
          </cell>
        </row>
        <row r="102">
          <cell r="I102">
            <v>735.5353456452602</v>
          </cell>
        </row>
        <row r="103">
          <cell r="I103">
            <v>5696.81414941695</v>
          </cell>
        </row>
        <row r="104">
          <cell r="I104">
            <v>17379.34497572951</v>
          </cell>
        </row>
        <row r="105">
          <cell r="I105">
            <v>18888.29994978519</v>
          </cell>
        </row>
        <row r="106">
          <cell r="I106">
            <v>23003.96139039223</v>
          </cell>
        </row>
        <row r="107">
          <cell r="I107">
            <v>64256.095519723254</v>
          </cell>
        </row>
        <row r="111">
          <cell r="I111">
            <v>0</v>
          </cell>
        </row>
        <row r="112">
          <cell r="I112">
            <v>0</v>
          </cell>
        </row>
        <row r="113">
          <cell r="I113">
            <v>0</v>
          </cell>
        </row>
        <row r="114">
          <cell r="I114">
            <v>0</v>
          </cell>
        </row>
        <row r="115">
          <cell r="I115">
            <v>0</v>
          </cell>
        </row>
        <row r="116">
          <cell r="I116">
            <v>0</v>
          </cell>
        </row>
        <row r="119">
          <cell r="I119">
            <v>0</v>
          </cell>
        </row>
        <row r="120">
          <cell r="I120">
            <v>0</v>
          </cell>
        </row>
        <row r="121">
          <cell r="I121">
            <v>0</v>
          </cell>
        </row>
        <row r="122">
          <cell r="I122">
            <v>0</v>
          </cell>
        </row>
        <row r="123">
          <cell r="I123">
            <v>0</v>
          </cell>
        </row>
        <row r="124">
          <cell r="I124">
            <v>0</v>
          </cell>
        </row>
        <row r="125">
          <cell r="I125">
            <v>0</v>
          </cell>
        </row>
        <row r="128">
          <cell r="I128">
            <v>0</v>
          </cell>
        </row>
        <row r="129">
          <cell r="I129">
            <v>0</v>
          </cell>
        </row>
        <row r="130">
          <cell r="I130">
            <v>0</v>
          </cell>
        </row>
        <row r="131">
          <cell r="I131">
            <v>0</v>
          </cell>
        </row>
        <row r="132">
          <cell r="I132">
            <v>0</v>
          </cell>
        </row>
        <row r="133">
          <cell r="I133">
            <v>0</v>
          </cell>
        </row>
        <row r="134">
          <cell r="I134">
            <v>0</v>
          </cell>
        </row>
        <row r="137">
          <cell r="I137">
            <v>0</v>
          </cell>
        </row>
        <row r="138">
          <cell r="I138">
            <v>0</v>
          </cell>
        </row>
        <row r="139">
          <cell r="I139">
            <v>0</v>
          </cell>
        </row>
        <row r="140">
          <cell r="I140">
            <v>0</v>
          </cell>
        </row>
        <row r="141">
          <cell r="I141">
            <v>0</v>
          </cell>
        </row>
        <row r="142">
          <cell r="I142">
            <v>0</v>
          </cell>
        </row>
        <row r="145">
          <cell r="I145">
            <v>0</v>
          </cell>
        </row>
        <row r="146">
          <cell r="I146">
            <v>0</v>
          </cell>
        </row>
        <row r="149">
          <cell r="I149">
            <v>0</v>
          </cell>
        </row>
        <row r="155">
          <cell r="D155">
            <v>45.76237877541372</v>
          </cell>
        </row>
      </sheetData>
      <sheetData sheetId="2">
        <row r="25">
          <cell r="I25">
            <v>1121035173.6956522</v>
          </cell>
        </row>
        <row r="39">
          <cell r="D39">
            <v>27.12243176078492</v>
          </cell>
        </row>
        <row r="65">
          <cell r="I65">
            <v>1314730.8493011002</v>
          </cell>
        </row>
        <row r="69">
          <cell r="I69">
            <v>2435.443917162802</v>
          </cell>
        </row>
        <row r="70">
          <cell r="I70">
            <v>18554.31180509503</v>
          </cell>
        </row>
        <row r="71">
          <cell r="I71">
            <v>9000.491363274472</v>
          </cell>
        </row>
        <row r="72">
          <cell r="I72">
            <v>59895.97229893359</v>
          </cell>
        </row>
        <row r="75">
          <cell r="I75">
            <v>2020.278894839023</v>
          </cell>
        </row>
        <row r="76">
          <cell r="I76">
            <v>2111.8728883848003</v>
          </cell>
        </row>
        <row r="77">
          <cell r="I77">
            <v>43311.50399648287</v>
          </cell>
        </row>
        <row r="80">
          <cell r="I80">
            <v>2891.107617793262</v>
          </cell>
        </row>
        <row r="81">
          <cell r="I81">
            <v>748.2686833496198</v>
          </cell>
        </row>
        <row r="82">
          <cell r="I82">
            <v>5807.707014487827</v>
          </cell>
        </row>
        <row r="83">
          <cell r="I83">
            <v>17986.999192760333</v>
          </cell>
        </row>
        <row r="84">
          <cell r="I84">
            <v>20145.51557122828</v>
          </cell>
        </row>
        <row r="85">
          <cell r="I85">
            <v>26711.13565875005</v>
          </cell>
        </row>
        <row r="86">
          <cell r="I86">
            <v>80132.47227769042</v>
          </cell>
        </row>
        <row r="92">
          <cell r="D92">
            <v>27.083619954289688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 val="Others"/>
      <sheetName val="Unallocated corporate expenses"/>
      <sheetName val="Ner Earnings"/>
    </sheetNames>
    <sheetDataSet>
      <sheetData sheetId="0">
        <row r="10">
          <cell r="B10">
            <v>287992</v>
          </cell>
          <cell r="C10">
            <v>256497</v>
          </cell>
          <cell r="D10">
            <v>22902</v>
          </cell>
          <cell r="E10">
            <v>632633</v>
          </cell>
          <cell r="F10">
            <v>967345</v>
          </cell>
          <cell r="H10">
            <v>39352</v>
          </cell>
        </row>
        <row r="12">
          <cell r="B12">
            <v>535651</v>
          </cell>
          <cell r="E12">
            <v>6024</v>
          </cell>
          <cell r="F12">
            <v>0</v>
          </cell>
        </row>
        <row r="13">
          <cell r="G13">
            <v>987612</v>
          </cell>
        </row>
        <row r="16">
          <cell r="B16">
            <v>484377</v>
          </cell>
          <cell r="C16">
            <v>117990</v>
          </cell>
          <cell r="D16">
            <v>11744</v>
          </cell>
          <cell r="E16">
            <v>27778</v>
          </cell>
          <cell r="F16">
            <v>28883</v>
          </cell>
          <cell r="G16">
            <v>2335</v>
          </cell>
          <cell r="H16">
            <v>3708</v>
          </cell>
        </row>
        <row r="17">
          <cell r="J17">
            <v>-37161</v>
          </cell>
        </row>
        <row r="19">
          <cell r="J19">
            <v>-46969</v>
          </cell>
        </row>
        <row r="20">
          <cell r="J20">
            <v>14579</v>
          </cell>
        </row>
        <row r="21">
          <cell r="B21">
            <v>7264</v>
          </cell>
          <cell r="E21">
            <v>21873</v>
          </cell>
        </row>
      </sheetData>
      <sheetData sheetId="3">
        <row r="21">
          <cell r="C21">
            <v>254111</v>
          </cell>
        </row>
        <row r="22">
          <cell r="C22">
            <v>54714</v>
          </cell>
        </row>
        <row r="23">
          <cell r="C23">
            <v>6034</v>
          </cell>
        </row>
        <row r="30">
          <cell r="C30">
            <v>26906</v>
          </cell>
        </row>
        <row r="31">
          <cell r="C31">
            <v>2984</v>
          </cell>
        </row>
        <row r="33">
          <cell r="C33">
            <v>-25584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CI26">
            <v>-26834</v>
          </cell>
        </row>
        <row r="28">
          <cell r="CI28">
            <v>-95399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636401</v>
          </cell>
        </row>
        <row r="9">
          <cell r="B9">
            <v>78996</v>
          </cell>
        </row>
        <row r="10">
          <cell r="B10">
            <v>58607</v>
          </cell>
        </row>
        <row r="11">
          <cell r="B11">
            <v>38635</v>
          </cell>
        </row>
        <row r="12">
          <cell r="B12">
            <v>14429</v>
          </cell>
        </row>
        <row r="13">
          <cell r="B13">
            <v>3090</v>
          </cell>
        </row>
        <row r="14">
          <cell r="B14">
            <v>1507</v>
          </cell>
        </row>
        <row r="15">
          <cell r="B15">
            <v>1438</v>
          </cell>
        </row>
        <row r="16">
          <cell r="B16">
            <v>3</v>
          </cell>
        </row>
        <row r="17">
          <cell r="B17">
            <v>0</v>
          </cell>
        </row>
        <row r="18">
          <cell r="B18">
            <v>0</v>
          </cell>
        </row>
        <row r="19">
          <cell r="B19">
            <v>0</v>
          </cell>
        </row>
        <row r="20">
          <cell r="B20">
            <v>0</v>
          </cell>
        </row>
        <row r="21">
          <cell r="B21">
            <v>0</v>
          </cell>
        </row>
        <row r="22">
          <cell r="B22">
            <v>-218</v>
          </cell>
        </row>
        <row r="23">
          <cell r="B23">
            <v>-345</v>
          </cell>
        </row>
        <row r="24">
          <cell r="B24">
            <v>-375</v>
          </cell>
        </row>
        <row r="25">
          <cell r="B25">
            <v>-483</v>
          </cell>
        </row>
        <row r="26">
          <cell r="B26">
            <v>-1103</v>
          </cell>
        </row>
        <row r="27">
          <cell r="B27">
            <v>-14579</v>
          </cell>
        </row>
        <row r="28">
          <cell r="B28">
            <v>-29137</v>
          </cell>
        </row>
        <row r="30">
          <cell r="B30">
            <v>20524</v>
          </cell>
        </row>
        <row r="31">
          <cell r="B31">
            <v>-82285</v>
          </cell>
        </row>
        <row r="32">
          <cell r="B32">
            <v>-7297</v>
          </cell>
        </row>
        <row r="33">
          <cell r="B33">
            <v>-9808</v>
          </cell>
        </row>
        <row r="34">
          <cell r="B34">
            <v>-6</v>
          </cell>
        </row>
        <row r="35">
          <cell r="B35">
            <v>-5829</v>
          </cell>
        </row>
        <row r="36">
          <cell r="B36">
            <v>60293</v>
          </cell>
        </row>
        <row r="37">
          <cell r="B37">
            <v>436</v>
          </cell>
        </row>
        <row r="39">
          <cell r="B39">
            <v>28</v>
          </cell>
        </row>
        <row r="40">
          <cell r="B40">
            <v>-278</v>
          </cell>
        </row>
        <row r="41">
          <cell r="B41">
            <v>-103406</v>
          </cell>
        </row>
        <row r="56">
          <cell r="B56">
            <v>-121873</v>
          </cell>
        </row>
        <row r="59">
          <cell r="B59">
            <v>14635</v>
          </cell>
        </row>
        <row r="60">
          <cell r="B60">
            <v>1992</v>
          </cell>
        </row>
        <row r="62">
          <cell r="B62">
            <v>1000</v>
          </cell>
        </row>
        <row r="63">
          <cell r="B63">
            <v>-3804</v>
          </cell>
        </row>
        <row r="64">
          <cell r="B64">
            <v>-24383</v>
          </cell>
        </row>
        <row r="65">
          <cell r="B65">
            <v>-122480</v>
          </cell>
        </row>
        <row r="71">
          <cell r="B71">
            <v>1178000</v>
          </cell>
        </row>
        <row r="72">
          <cell r="B72">
            <v>25866</v>
          </cell>
        </row>
        <row r="74">
          <cell r="B74">
            <v>28</v>
          </cell>
        </row>
        <row r="75">
          <cell r="B75">
            <v>-25363</v>
          </cell>
        </row>
        <row r="76">
          <cell r="B76">
            <v>-36319</v>
          </cell>
        </row>
        <row r="77">
          <cell r="B77">
            <v>-37794</v>
          </cell>
        </row>
        <row r="78">
          <cell r="B78">
            <v>-105062</v>
          </cell>
        </row>
        <row r="79">
          <cell r="B79">
            <v>-112386</v>
          </cell>
        </row>
        <row r="80">
          <cell r="B80">
            <v>-263041</v>
          </cell>
        </row>
        <row r="81">
          <cell r="B81">
            <v>-428812</v>
          </cell>
        </row>
        <row r="85">
          <cell r="B85">
            <v>677585</v>
          </cell>
        </row>
        <row r="86">
          <cell r="B86">
            <v>7428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6.00390625" style="1" customWidth="1"/>
    <col min="5" max="5" width="1.7109375" style="1" customWidth="1"/>
    <col min="6" max="6" width="11.8515625" style="19" customWidth="1"/>
    <col min="7" max="7" width="16.7109375" style="1" customWidth="1"/>
    <col min="8" max="16384" width="9.140625" style="1" customWidth="1"/>
  </cols>
  <sheetData>
    <row r="1" spans="1:10" ht="18.75">
      <c r="A1" s="395" t="s">
        <v>119</v>
      </c>
      <c r="B1" s="395"/>
      <c r="C1" s="395"/>
      <c r="D1" s="395"/>
      <c r="E1" s="395"/>
      <c r="F1" s="395"/>
      <c r="G1" s="395"/>
      <c r="H1" s="7"/>
      <c r="I1" s="7"/>
      <c r="J1" s="7"/>
    </row>
    <row r="2" spans="1:10" ht="12.75">
      <c r="A2" s="397" t="s">
        <v>38</v>
      </c>
      <c r="B2" s="397"/>
      <c r="C2" s="397"/>
      <c r="D2" s="397"/>
      <c r="E2" s="397"/>
      <c r="F2" s="397"/>
      <c r="G2" s="397"/>
      <c r="H2" s="8"/>
      <c r="I2" s="8"/>
      <c r="J2" s="8"/>
    </row>
    <row r="3" ht="12.75">
      <c r="G3" s="3"/>
    </row>
    <row r="4" spans="1:7" ht="14.25">
      <c r="A4" s="9" t="str">
        <f>"Interim report for the financial period ended "&amp;TEXT(Sheet1!B9,"dd mmmm yyyy")</f>
        <v>Interim report for the financial period ended 31 December 2004</v>
      </c>
      <c r="G4" s="3"/>
    </row>
    <row r="5" spans="1:7" ht="12.75">
      <c r="A5" s="10" t="s">
        <v>149</v>
      </c>
      <c r="G5" s="3"/>
    </row>
    <row r="6" spans="3:7" s="2" customFormat="1" ht="27" customHeight="1">
      <c r="C6" s="72"/>
      <c r="F6" s="72"/>
      <c r="G6" s="4"/>
    </row>
    <row r="7" ht="12.75">
      <c r="A7" s="3" t="s">
        <v>179</v>
      </c>
    </row>
    <row r="8" ht="18.75" customHeight="1"/>
    <row r="9" spans="3:7" s="32" customFormat="1" ht="12">
      <c r="C9" s="398" t="str">
        <f>"INDIVIDUAL QUARTER ("&amp;Sheet1!B4&amp;")"</f>
        <v>INDIVIDUAL QUARTER (Q2)</v>
      </c>
      <c r="D9" s="398"/>
      <c r="F9" s="398" t="str">
        <f>"CUMULATIVE QUARTER ("&amp;Sheet1!B6&amp;" Mths)"</f>
        <v>CUMULATIVE QUARTER (6 Mths)</v>
      </c>
      <c r="G9" s="398"/>
    </row>
    <row r="10" spans="3:7" ht="38.25" customHeight="1">
      <c r="C10" s="73" t="s">
        <v>41</v>
      </c>
      <c r="D10" s="30" t="s">
        <v>253</v>
      </c>
      <c r="E10" s="31"/>
      <c r="F10" s="73" t="s">
        <v>117</v>
      </c>
      <c r="G10" s="30" t="s">
        <v>254</v>
      </c>
    </row>
    <row r="11" spans="3:7" ht="18.75" customHeight="1">
      <c r="C11" s="73"/>
      <c r="D11" s="30"/>
      <c r="E11" s="31"/>
      <c r="F11" s="73"/>
      <c r="G11" s="30"/>
    </row>
    <row r="12" spans="3:7" s="29" customFormat="1" ht="17.25" customHeight="1">
      <c r="C12" s="74">
        <f>Sheet1!B9</f>
        <v>38352</v>
      </c>
      <c r="D12" s="44">
        <f>C12-366</f>
        <v>37986</v>
      </c>
      <c r="E12" s="31"/>
      <c r="F12" s="74">
        <f>Sheet1!B9</f>
        <v>38352</v>
      </c>
      <c r="G12" s="44">
        <f>F12-366</f>
        <v>37986</v>
      </c>
    </row>
    <row r="13" spans="3:7" s="29" customFormat="1" ht="12" customHeight="1">
      <c r="C13" s="75" t="s">
        <v>40</v>
      </c>
      <c r="D13" s="31" t="s">
        <v>40</v>
      </c>
      <c r="E13" s="31"/>
      <c r="F13" s="75" t="s">
        <v>40</v>
      </c>
      <c r="G13" s="31" t="s">
        <v>40</v>
      </c>
    </row>
    <row r="14" ht="9" customHeight="1"/>
    <row r="15" spans="1:7" s="29" customFormat="1" ht="18" customHeight="1" thickBot="1">
      <c r="A15" s="184" t="s">
        <v>157</v>
      </c>
      <c r="B15" s="33"/>
      <c r="C15" s="171">
        <f>'[2]IS'!$E10</f>
        <v>1480128</v>
      </c>
      <c r="D15" s="172">
        <f>'[2]IS'!$I10</f>
        <v>1389174</v>
      </c>
      <c r="E15" s="49"/>
      <c r="F15" s="171">
        <f>'[2]IS'!$C10</f>
        <v>3194333</v>
      </c>
      <c r="G15" s="172">
        <f>'[2]IS'!$G10</f>
        <v>2663290</v>
      </c>
    </row>
    <row r="16" spans="1:7" s="29" customFormat="1" ht="9.75" customHeight="1">
      <c r="A16" s="184"/>
      <c r="B16" s="33"/>
      <c r="C16" s="137"/>
      <c r="D16" s="140"/>
      <c r="E16" s="49"/>
      <c r="F16" s="137"/>
      <c r="G16" s="140"/>
    </row>
    <row r="17" spans="1:7" s="50" customFormat="1" ht="18" customHeight="1">
      <c r="A17" s="185" t="s">
        <v>218</v>
      </c>
      <c r="B17" s="138"/>
      <c r="C17" s="137">
        <f>'[2]IS'!$E$13</f>
        <v>319165</v>
      </c>
      <c r="D17" s="140">
        <f>'[2]IS'!$I$13</f>
        <v>278763</v>
      </c>
      <c r="E17" s="49"/>
      <c r="F17" s="137">
        <f>'[2]IS'!$C$13</f>
        <v>639654</v>
      </c>
      <c r="G17" s="140">
        <f>'[2]IS'!$G$13</f>
        <v>534876</v>
      </c>
    </row>
    <row r="18" spans="1:7" s="50" customFormat="1" ht="18" customHeight="1">
      <c r="A18" s="186" t="s">
        <v>181</v>
      </c>
      <c r="B18" s="138"/>
      <c r="C18" s="137">
        <f>'[2]IS'!$E14</f>
        <v>8690</v>
      </c>
      <c r="D18" s="140">
        <f>'[2]IS'!$I14</f>
        <v>4428</v>
      </c>
      <c r="E18" s="49"/>
      <c r="F18" s="137">
        <f>'[2]IS'!$C14</f>
        <v>14579</v>
      </c>
      <c r="G18" s="140">
        <f>'[2]IS'!$G14</f>
        <v>7005</v>
      </c>
    </row>
    <row r="19" spans="1:7" s="50" customFormat="1" ht="18" customHeight="1">
      <c r="A19" s="186" t="s">
        <v>158</v>
      </c>
      <c r="B19" s="138"/>
      <c r="C19" s="137">
        <f>'[2]IS'!$E15</f>
        <v>-28724</v>
      </c>
      <c r="D19" s="140">
        <f>'[2]IS'!$I15</f>
        <v>-13944</v>
      </c>
      <c r="E19" s="49"/>
      <c r="F19" s="137">
        <f>'[2]IS'!$C15</f>
        <v>-46969</v>
      </c>
      <c r="G19" s="140">
        <f>'[2]IS'!$G15</f>
        <v>-29079</v>
      </c>
    </row>
    <row r="20" spans="1:7" s="162" customFormat="1" ht="12">
      <c r="A20" s="187" t="s">
        <v>305</v>
      </c>
      <c r="C20" s="163">
        <f>'[2]IS'!$E16</f>
        <v>16239</v>
      </c>
      <c r="D20" s="164">
        <f>'[2]IS'!$I16</f>
        <v>11509</v>
      </c>
      <c r="E20" s="165"/>
      <c r="F20" s="163">
        <f>'[2]IS'!$C16</f>
        <v>29137</v>
      </c>
      <c r="G20" s="164">
        <f>'[2]IS'!$G16</f>
        <v>21224</v>
      </c>
    </row>
    <row r="21" spans="1:7" s="50" customFormat="1" ht="18" customHeight="1">
      <c r="A21" s="184" t="s">
        <v>180</v>
      </c>
      <c r="B21" s="138"/>
      <c r="C21" s="137">
        <f>SUM(C17:C20)</f>
        <v>315370</v>
      </c>
      <c r="D21" s="140">
        <f>SUM(D17:D20)</f>
        <v>280756</v>
      </c>
      <c r="E21" s="49"/>
      <c r="F21" s="137">
        <f>SUM(F17:F20)</f>
        <v>636401</v>
      </c>
      <c r="G21" s="140">
        <f>SUM(G17:G20)</f>
        <v>534026</v>
      </c>
    </row>
    <row r="22" spans="1:7" s="35" customFormat="1" ht="18" customHeight="1">
      <c r="A22" s="143" t="s">
        <v>39</v>
      </c>
      <c r="C22" s="107">
        <f>'[2]IS'!$E$18</f>
        <v>35909</v>
      </c>
      <c r="D22" s="141">
        <f>'[2]IS'!$I$18</f>
        <v>-56667</v>
      </c>
      <c r="E22" s="36"/>
      <c r="F22" s="107">
        <f>'[2]IS'!$C$18</f>
        <v>-26834</v>
      </c>
      <c r="G22" s="141">
        <f>'[2]IS'!$G$18</f>
        <v>-108083</v>
      </c>
    </row>
    <row r="23" spans="1:7" s="29" customFormat="1" ht="18" customHeight="1">
      <c r="A23" s="143" t="s">
        <v>182</v>
      </c>
      <c r="B23" s="40"/>
      <c r="C23" s="106">
        <f>SUM(C21:C22)</f>
        <v>351279</v>
      </c>
      <c r="D23" s="79">
        <f>SUM(D21:D22)</f>
        <v>224089</v>
      </c>
      <c r="E23" s="34"/>
      <c r="F23" s="106">
        <f>SUM(F21:F22)</f>
        <v>609567</v>
      </c>
      <c r="G23" s="79">
        <f>SUM(G21:G22)</f>
        <v>425943</v>
      </c>
    </row>
    <row r="24" spans="1:7" s="35" customFormat="1" ht="18" customHeight="1">
      <c r="A24" s="143" t="s">
        <v>159</v>
      </c>
      <c r="C24" s="108">
        <f>'[2]IS'!$E$20</f>
        <v>-47227</v>
      </c>
      <c r="D24" s="139">
        <f>'[2]IS'!$I$20</f>
        <v>-48744</v>
      </c>
      <c r="E24" s="36"/>
      <c r="F24" s="107">
        <f>'[2]IS'!$C$20</f>
        <v>-95399</v>
      </c>
      <c r="G24" s="141">
        <f>'[2]IS'!$G$20</f>
        <v>-93162</v>
      </c>
    </row>
    <row r="25" spans="1:7" s="33" customFormat="1" ht="27" customHeight="1" thickBot="1">
      <c r="A25" s="166" t="s">
        <v>183</v>
      </c>
      <c r="B25" s="167"/>
      <c r="C25" s="109">
        <f>SUM(C23:C24)</f>
        <v>304052</v>
      </c>
      <c r="D25" s="142">
        <f>SUM(D23:D24)</f>
        <v>175345</v>
      </c>
      <c r="E25" s="39"/>
      <c r="F25" s="109">
        <f>SUM(F23:F24)</f>
        <v>514168</v>
      </c>
      <c r="G25" s="142">
        <f>SUM(G23:G24)</f>
        <v>332781</v>
      </c>
    </row>
    <row r="26" spans="1:7" s="29" customFormat="1" ht="18" customHeight="1">
      <c r="A26" s="38"/>
      <c r="B26" s="38"/>
      <c r="C26" s="76"/>
      <c r="D26" s="34"/>
      <c r="E26" s="34"/>
      <c r="F26" s="76"/>
      <c r="G26" s="34"/>
    </row>
    <row r="27" spans="1:7" s="29" customFormat="1" ht="21" customHeight="1">
      <c r="A27" s="37" t="s">
        <v>185</v>
      </c>
      <c r="B27" s="38"/>
      <c r="C27" s="76"/>
      <c r="D27" s="34"/>
      <c r="E27" s="34"/>
      <c r="F27" s="76"/>
      <c r="G27" s="34"/>
    </row>
    <row r="28" spans="1:7" s="77" customFormat="1" ht="17.25" customHeight="1">
      <c r="A28" s="144" t="s">
        <v>176</v>
      </c>
      <c r="B28" s="51"/>
      <c r="C28" s="110">
        <f>'[4]QTR'!$D$39</f>
        <v>27.12243176078492</v>
      </c>
      <c r="D28" s="78">
        <v>16.35</v>
      </c>
      <c r="E28" s="79"/>
      <c r="F28" s="110">
        <f>'[4]YTD'!$D$48</f>
        <v>45.83502876514889</v>
      </c>
      <c r="G28" s="78">
        <v>31.43</v>
      </c>
    </row>
    <row r="29" spans="1:7" s="77" customFormat="1" ht="5.25" customHeight="1">
      <c r="A29" s="145"/>
      <c r="B29" s="51"/>
      <c r="D29" s="78"/>
      <c r="E29" s="79"/>
      <c r="G29" s="78"/>
    </row>
    <row r="30" spans="1:7" s="77" customFormat="1" ht="15.75" customHeight="1">
      <c r="A30" s="144" t="s">
        <v>184</v>
      </c>
      <c r="B30" s="51"/>
      <c r="C30" s="110">
        <f>'[4]QTR'!$D$92</f>
        <v>27.083619954289688</v>
      </c>
      <c r="D30" s="80">
        <v>16.29</v>
      </c>
      <c r="E30" s="79"/>
      <c r="F30" s="110">
        <f>'[4]YTD'!$D$155</f>
        <v>45.76237877541372</v>
      </c>
      <c r="G30" s="80">
        <v>31.322</v>
      </c>
    </row>
    <row r="31" spans="1:7" ht="12.75">
      <c r="A31" s="12"/>
      <c r="B31" s="92"/>
      <c r="C31" s="88"/>
      <c r="D31" s="92"/>
      <c r="E31" s="92"/>
      <c r="F31" s="88"/>
      <c r="G31" s="92"/>
    </row>
    <row r="32" spans="1:6" ht="12.75">
      <c r="A32" s="12"/>
      <c r="C32" s="18"/>
      <c r="F32" s="18"/>
    </row>
    <row r="33" spans="1:6" ht="15.75" customHeight="1">
      <c r="A33" s="12"/>
      <c r="C33" s="18"/>
      <c r="F33" s="18"/>
    </row>
    <row r="34" spans="1:3" ht="12.75">
      <c r="A34" s="12"/>
      <c r="C34" s="18"/>
    </row>
    <row r="35" spans="1:3" ht="12.75">
      <c r="A35" s="12"/>
      <c r="C35" s="18"/>
    </row>
    <row r="36" spans="1:7" ht="12.75">
      <c r="A36" s="396" t="s">
        <v>367</v>
      </c>
      <c r="B36" s="396"/>
      <c r="C36" s="396"/>
      <c r="D36" s="396"/>
      <c r="E36" s="396"/>
      <c r="F36" s="396"/>
      <c r="G36" s="396"/>
    </row>
    <row r="37" spans="1:8" ht="24.75" customHeight="1">
      <c r="A37" s="396"/>
      <c r="B37" s="396"/>
      <c r="C37" s="396"/>
      <c r="D37" s="396"/>
      <c r="E37" s="396"/>
      <c r="F37" s="396"/>
      <c r="G37" s="396"/>
      <c r="H37" s="154"/>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26" bottom="1.17" header="0.38" footer="1.1"/>
  <pageSetup horizontalDpi="600" verticalDpi="6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B10" sqref="B10"/>
    </sheetView>
  </sheetViews>
  <sheetFormatPr defaultColWidth="9.140625" defaultRowHeight="12.75"/>
  <cols>
    <col min="1" max="1" width="38.00390625" style="69" customWidth="1"/>
    <col min="2" max="2" width="35.28125" style="69" customWidth="1"/>
    <col min="3" max="16384" width="8.00390625" style="69" customWidth="1"/>
  </cols>
  <sheetData>
    <row r="1" spans="1:11" ht="12.75">
      <c r="A1" s="69" t="s">
        <v>152</v>
      </c>
      <c r="B1" s="104" t="s">
        <v>153</v>
      </c>
      <c r="C1" s="104"/>
      <c r="D1" s="104"/>
      <c r="E1" s="104"/>
      <c r="F1" s="104"/>
      <c r="G1" s="104"/>
      <c r="H1" s="104"/>
      <c r="I1" s="104"/>
      <c r="J1" s="104"/>
      <c r="K1" s="104"/>
    </row>
    <row r="2" spans="2:11" ht="12.75">
      <c r="B2" s="66"/>
      <c r="C2" s="66"/>
      <c r="D2" s="66"/>
      <c r="E2" s="66"/>
      <c r="F2" s="66"/>
      <c r="G2" s="67"/>
      <c r="H2" s="66"/>
      <c r="I2" s="66"/>
      <c r="J2" s="67"/>
      <c r="K2" s="68"/>
    </row>
    <row r="3" spans="1:11" ht="12.75">
      <c r="A3" s="69" t="s">
        <v>156</v>
      </c>
      <c r="B3" s="68" t="s">
        <v>376</v>
      </c>
      <c r="C3" s="66"/>
      <c r="D3" s="66"/>
      <c r="E3" s="66"/>
      <c r="F3" s="66"/>
      <c r="G3" s="67"/>
      <c r="H3" s="66"/>
      <c r="I3" s="66"/>
      <c r="J3" s="67"/>
      <c r="K3" s="68"/>
    </row>
    <row r="4" spans="2:11" ht="12.75">
      <c r="B4" s="68" t="s">
        <v>377</v>
      </c>
      <c r="C4" s="66"/>
      <c r="D4" s="66"/>
      <c r="E4" s="66"/>
      <c r="F4" s="66"/>
      <c r="G4" s="67"/>
      <c r="H4" s="66"/>
      <c r="I4" s="66"/>
      <c r="J4" s="67"/>
      <c r="K4" s="68"/>
    </row>
    <row r="5" spans="2:11" ht="12.75">
      <c r="B5" s="68"/>
      <c r="C5" s="66"/>
      <c r="D5" s="66"/>
      <c r="E5" s="66"/>
      <c r="F5" s="66"/>
      <c r="G5" s="67"/>
      <c r="H5" s="66"/>
      <c r="I5" s="66"/>
      <c r="J5" s="67"/>
      <c r="K5" s="68"/>
    </row>
    <row r="6" spans="1:11" ht="12.75">
      <c r="A6" s="69" t="s">
        <v>155</v>
      </c>
      <c r="B6" s="68">
        <v>6</v>
      </c>
      <c r="C6" s="66"/>
      <c r="D6" s="66"/>
      <c r="E6" s="66"/>
      <c r="F6" s="66"/>
      <c r="G6" s="67"/>
      <c r="H6" s="66"/>
      <c r="I6" s="66"/>
      <c r="J6" s="67"/>
      <c r="K6" s="68"/>
    </row>
    <row r="7" spans="2:11" ht="12.75">
      <c r="B7" s="68" t="s">
        <v>378</v>
      </c>
      <c r="C7" s="66"/>
      <c r="D7" s="66"/>
      <c r="E7" s="66"/>
      <c r="F7" s="66"/>
      <c r="G7" s="67"/>
      <c r="H7" s="66"/>
      <c r="I7" s="66"/>
      <c r="J7" s="67"/>
      <c r="K7" s="68"/>
    </row>
    <row r="9" spans="1:2" ht="12.75">
      <c r="A9" s="69" t="s">
        <v>154</v>
      </c>
      <c r="B9" s="70">
        <v>38352</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395" t="s">
        <v>120</v>
      </c>
      <c r="B1" s="395"/>
      <c r="C1" s="395"/>
      <c r="D1" s="395"/>
      <c r="E1" s="395"/>
      <c r="F1" s="395"/>
      <c r="G1" s="395"/>
      <c r="H1" s="395"/>
      <c r="I1" s="7"/>
      <c r="J1" s="7"/>
      <c r="K1" s="7"/>
      <c r="L1" s="7"/>
    </row>
    <row r="2" spans="1:12" ht="12.75">
      <c r="A2" s="397" t="s">
        <v>38</v>
      </c>
      <c r="B2" s="397"/>
      <c r="C2" s="397"/>
      <c r="D2" s="397"/>
      <c r="E2" s="397"/>
      <c r="F2" s="397"/>
      <c r="G2" s="397"/>
      <c r="H2" s="397"/>
      <c r="I2" s="41"/>
      <c r="J2" s="8"/>
      <c r="K2" s="8"/>
      <c r="L2" s="8"/>
    </row>
    <row r="3" ht="7.5" customHeight="1">
      <c r="I3" s="3"/>
    </row>
    <row r="4" spans="1:9" ht="14.25">
      <c r="A4" s="9" t="str">
        <f>'IS'!A4</f>
        <v>Interim report for the financial period ended 31 December 2004</v>
      </c>
      <c r="I4" s="3"/>
    </row>
    <row r="5" spans="1:9" ht="12.75">
      <c r="A5" s="10" t="s">
        <v>149</v>
      </c>
      <c r="I5" s="3"/>
    </row>
    <row r="6" spans="1:8" s="2" customFormat="1" ht="21" customHeight="1">
      <c r="A6" s="13"/>
      <c r="B6" s="81"/>
      <c r="C6" s="42"/>
      <c r="D6" s="13"/>
      <c r="E6" s="13"/>
      <c r="F6" s="13"/>
      <c r="G6" s="13"/>
      <c r="H6" s="4"/>
    </row>
    <row r="7" ht="12.75">
      <c r="A7" s="3" t="s">
        <v>186</v>
      </c>
    </row>
    <row r="8" ht="3" customHeight="1"/>
    <row r="9" spans="2:6" s="29" customFormat="1" ht="49.5" customHeight="1">
      <c r="B9" s="73" t="s">
        <v>45</v>
      </c>
      <c r="C9" s="30" t="s">
        <v>42</v>
      </c>
      <c r="D9" s="31"/>
      <c r="E9" s="30" t="s">
        <v>46</v>
      </c>
      <c r="F9" s="43" t="s">
        <v>43</v>
      </c>
    </row>
    <row r="10" spans="2:6" s="29" customFormat="1" ht="12">
      <c r="B10" s="74">
        <f>Sheet1!B9</f>
        <v>38352</v>
      </c>
      <c r="C10" s="44">
        <v>36433</v>
      </c>
      <c r="D10" s="31"/>
      <c r="E10" s="44">
        <v>38168</v>
      </c>
      <c r="F10" s="45">
        <v>36433</v>
      </c>
    </row>
    <row r="11" spans="2:6" s="29" customFormat="1" ht="12">
      <c r="B11" s="75" t="s">
        <v>40</v>
      </c>
      <c r="C11" s="31" t="s">
        <v>40</v>
      </c>
      <c r="D11" s="31"/>
      <c r="E11" s="31" t="s">
        <v>40</v>
      </c>
      <c r="F11" s="28" t="s">
        <v>40</v>
      </c>
    </row>
    <row r="12" spans="2:6" s="29" customFormat="1" ht="12">
      <c r="B12" s="82"/>
      <c r="C12" s="31"/>
      <c r="D12" s="31"/>
      <c r="E12" s="64"/>
      <c r="F12" s="28"/>
    </row>
    <row r="13" s="29" customFormat="1" ht="5.25" customHeight="1">
      <c r="B13" s="77"/>
    </row>
    <row r="14" spans="1:5" s="29" customFormat="1" ht="12">
      <c r="A14" s="47" t="s">
        <v>160</v>
      </c>
      <c r="B14" s="76">
        <f>'[3]BS'!$C10</f>
        <v>4697026</v>
      </c>
      <c r="C14" s="34"/>
      <c r="D14" s="34"/>
      <c r="E14" s="146">
        <v>4567360</v>
      </c>
    </row>
    <row r="15" spans="1:5" s="29" customFormat="1" ht="12">
      <c r="A15" s="47" t="s">
        <v>306</v>
      </c>
      <c r="B15" s="76">
        <f>'[3]BS'!$C12</f>
        <v>246918</v>
      </c>
      <c r="C15" s="34"/>
      <c r="D15" s="34"/>
      <c r="E15" s="146">
        <v>222636</v>
      </c>
    </row>
    <row r="16" spans="1:5" s="29" customFormat="1" ht="12">
      <c r="A16" s="47" t="s">
        <v>127</v>
      </c>
      <c r="B16" s="76">
        <f>'[3]BS'!$C14</f>
        <v>592432</v>
      </c>
      <c r="C16" s="34"/>
      <c r="D16" s="34"/>
      <c r="E16" s="146">
        <v>580677</v>
      </c>
    </row>
    <row r="17" spans="1:5" s="29" customFormat="1" ht="12">
      <c r="A17" s="47" t="s">
        <v>145</v>
      </c>
      <c r="B17" s="76">
        <f>'[3]BS'!$C13</f>
        <v>32043</v>
      </c>
      <c r="C17" s="34"/>
      <c r="D17" s="34"/>
      <c r="E17" s="146">
        <v>32043</v>
      </c>
    </row>
    <row r="18" spans="1:5" s="29" customFormat="1" ht="12">
      <c r="A18" s="47" t="s">
        <v>340</v>
      </c>
      <c r="B18" s="76">
        <f>'[3]BS'!$C15</f>
        <v>620333</v>
      </c>
      <c r="C18" s="34"/>
      <c r="D18" s="34"/>
      <c r="E18" s="146">
        <v>652517</v>
      </c>
    </row>
    <row r="19" spans="1:5" s="29" customFormat="1" ht="12">
      <c r="A19" s="47" t="s">
        <v>217</v>
      </c>
      <c r="B19" s="76">
        <f>'[3]BS'!$C$17</f>
        <v>101275</v>
      </c>
      <c r="C19" s="34"/>
      <c r="D19" s="34"/>
      <c r="E19" s="146">
        <v>62339</v>
      </c>
    </row>
    <row r="20" spans="1:5" s="29" customFormat="1" ht="12">
      <c r="A20" s="47" t="s">
        <v>142</v>
      </c>
      <c r="B20" s="76">
        <f>'[3]BS'!$C$18</f>
        <v>423982</v>
      </c>
      <c r="C20" s="34"/>
      <c r="D20" s="34"/>
      <c r="E20" s="146">
        <v>429433</v>
      </c>
    </row>
    <row r="21" spans="1:5" s="29" customFormat="1" ht="12">
      <c r="A21" s="47" t="s">
        <v>128</v>
      </c>
      <c r="B21" s="76"/>
      <c r="C21" s="34"/>
      <c r="D21" s="34"/>
      <c r="E21" s="34"/>
    </row>
    <row r="22" spans="1:5" s="29" customFormat="1" ht="12">
      <c r="A22" s="46" t="s">
        <v>355</v>
      </c>
      <c r="B22" s="83">
        <f>'[3]BS'!$C21</f>
        <v>219786</v>
      </c>
      <c r="C22" s="34"/>
      <c r="D22" s="34"/>
      <c r="E22" s="147">
        <f>271909-88505</f>
        <v>183404</v>
      </c>
    </row>
    <row r="23" spans="1:5" s="29" customFormat="1" ht="12">
      <c r="A23" s="46" t="s">
        <v>162</v>
      </c>
      <c r="B23" s="84">
        <f>'[3]BS'!$C22</f>
        <v>757722</v>
      </c>
      <c r="C23" s="34"/>
      <c r="D23" s="34"/>
      <c r="E23" s="148">
        <v>604278</v>
      </c>
    </row>
    <row r="24" spans="1:5" s="29" customFormat="1" ht="12">
      <c r="A24" s="46" t="s">
        <v>256</v>
      </c>
      <c r="B24" s="84">
        <f>SUM('[3]BS'!$C$23:$C$26)+'[3]BS'!$C$28</f>
        <v>872772</v>
      </c>
      <c r="C24" s="34"/>
      <c r="D24" s="34"/>
      <c r="E24" s="148">
        <f>670228+9767+133361</f>
        <v>813356</v>
      </c>
    </row>
    <row r="25" spans="1:5" s="29" customFormat="1" ht="12">
      <c r="A25" s="46" t="s">
        <v>161</v>
      </c>
      <c r="B25" s="84">
        <f>'[3]BS'!$C$27</f>
        <v>2075</v>
      </c>
      <c r="C25" s="34"/>
      <c r="D25" s="34"/>
      <c r="E25" s="148">
        <v>3513</v>
      </c>
    </row>
    <row r="26" spans="1:5" s="29" customFormat="1" ht="12">
      <c r="A26" s="46" t="s">
        <v>178</v>
      </c>
      <c r="B26" s="84">
        <f>'[3]BS'!$C$29</f>
        <v>22152</v>
      </c>
      <c r="C26" s="34"/>
      <c r="D26" s="34"/>
      <c r="E26" s="148">
        <v>21254</v>
      </c>
    </row>
    <row r="27" spans="1:5" s="29" customFormat="1" ht="12">
      <c r="A27" s="46" t="s">
        <v>129</v>
      </c>
      <c r="B27" s="84">
        <f>'[3]BS'!$C$30</f>
        <v>883610</v>
      </c>
      <c r="C27" s="34"/>
      <c r="D27" s="34"/>
      <c r="E27" s="148">
        <v>339565</v>
      </c>
    </row>
    <row r="28" spans="1:5" s="29" customFormat="1" ht="12">
      <c r="A28" s="46" t="s">
        <v>130</v>
      </c>
      <c r="B28" s="84">
        <f>'[3]BS'!$C$31</f>
        <v>385510</v>
      </c>
      <c r="C28" s="34"/>
      <c r="D28" s="34"/>
      <c r="E28" s="148">
        <v>333575</v>
      </c>
    </row>
    <row r="29" spans="2:5" s="29" customFormat="1" ht="12">
      <c r="B29" s="85">
        <f>SUM(B22:B28)</f>
        <v>3143627</v>
      </c>
      <c r="C29" s="34"/>
      <c r="D29" s="34"/>
      <c r="E29" s="93">
        <f>SUM(E22:E28)</f>
        <v>2298945</v>
      </c>
    </row>
    <row r="30" spans="1:5" s="29" customFormat="1" ht="12">
      <c r="A30" s="47" t="s">
        <v>131</v>
      </c>
      <c r="B30" s="84"/>
      <c r="C30" s="34"/>
      <c r="D30" s="34"/>
      <c r="E30" s="48"/>
    </row>
    <row r="31" spans="1:5" s="29" customFormat="1" ht="12">
      <c r="A31" s="46" t="s">
        <v>257</v>
      </c>
      <c r="B31" s="84">
        <f>SUM('[3]BS'!$C$34:$C$37)</f>
        <v>612837</v>
      </c>
      <c r="C31" s="34"/>
      <c r="D31" s="34"/>
      <c r="E31" s="148">
        <f>569755+2739+44856</f>
        <v>617350</v>
      </c>
    </row>
    <row r="32" spans="1:5" s="29" customFormat="1" ht="12">
      <c r="A32" s="46" t="s">
        <v>132</v>
      </c>
      <c r="B32" s="84">
        <f>'[3]BS'!$C$38</f>
        <v>6817</v>
      </c>
      <c r="C32" s="34"/>
      <c r="D32" s="34"/>
      <c r="E32" s="148">
        <v>15809</v>
      </c>
    </row>
    <row r="33" spans="1:5" s="29" customFormat="1" ht="12">
      <c r="A33" s="46" t="s">
        <v>133</v>
      </c>
      <c r="B33" s="84">
        <f>'[3]BS'!$C$39</f>
        <v>423956</v>
      </c>
      <c r="C33" s="34"/>
      <c r="D33" s="34"/>
      <c r="E33" s="148">
        <v>759441</v>
      </c>
    </row>
    <row r="34" spans="1:5" s="29" customFormat="1" ht="12">
      <c r="A34" s="46" t="s">
        <v>134</v>
      </c>
      <c r="B34" s="84">
        <f>'[3]BS'!$C$40</f>
        <v>82162</v>
      </c>
      <c r="C34" s="34"/>
      <c r="D34" s="34"/>
      <c r="E34" s="148">
        <v>48471</v>
      </c>
    </row>
    <row r="35" spans="2:5" s="29" customFormat="1" ht="12">
      <c r="B35" s="85">
        <f>SUM(B31:B34)</f>
        <v>1125772</v>
      </c>
      <c r="C35" s="34"/>
      <c r="D35" s="34"/>
      <c r="E35" s="93">
        <f>SUM(E31:E34)</f>
        <v>1441071</v>
      </c>
    </row>
    <row r="36" spans="1:5" s="29" customFormat="1" ht="12">
      <c r="A36" s="47" t="s">
        <v>283</v>
      </c>
      <c r="B36" s="86">
        <f>B29-B35</f>
        <v>2017855</v>
      </c>
      <c r="C36" s="34"/>
      <c r="D36" s="34"/>
      <c r="E36" s="94">
        <f>E29-E35</f>
        <v>857874</v>
      </c>
    </row>
    <row r="37" spans="2:5" s="29" customFormat="1" ht="12.75" thickBot="1">
      <c r="B37" s="87">
        <f>SUM(B14:B20)+B36</f>
        <v>8731864</v>
      </c>
      <c r="C37" s="34"/>
      <c r="D37" s="34"/>
      <c r="E37" s="95">
        <f>SUM(E14:E20)+E36</f>
        <v>7404879</v>
      </c>
    </row>
    <row r="38" spans="2:5" s="29" customFormat="1" ht="12">
      <c r="B38" s="76"/>
      <c r="C38" s="34"/>
      <c r="D38" s="34"/>
      <c r="E38" s="34"/>
    </row>
    <row r="39" spans="1:5" s="29" customFormat="1" ht="12">
      <c r="A39" s="151" t="s">
        <v>135</v>
      </c>
      <c r="B39" s="76">
        <f>'[3]BS'!$C$45</f>
        <v>584661</v>
      </c>
      <c r="C39" s="34"/>
      <c r="D39" s="34"/>
      <c r="E39" s="146">
        <v>582618</v>
      </c>
    </row>
    <row r="40" spans="1:5" s="29" customFormat="1" ht="12">
      <c r="A40" s="151" t="s">
        <v>47</v>
      </c>
      <c r="B40" s="76">
        <f>SUM('[3]BS'!$C$46:$C$53)</f>
        <v>4255062</v>
      </c>
      <c r="C40" s="34"/>
      <c r="D40" s="34"/>
      <c r="E40" s="146">
        <v>3835534</v>
      </c>
    </row>
    <row r="41" spans="1:7" s="29" customFormat="1" ht="12">
      <c r="A41" s="47" t="s">
        <v>163</v>
      </c>
      <c r="B41" s="150">
        <f>SUM(B39:B40)</f>
        <v>4839723</v>
      </c>
      <c r="C41" s="34"/>
      <c r="D41" s="34"/>
      <c r="E41" s="224">
        <f>SUM(E39:E40)</f>
        <v>4418152</v>
      </c>
      <c r="G41" s="96"/>
    </row>
    <row r="42" spans="1:5" s="29" customFormat="1" ht="12">
      <c r="A42" s="47" t="s">
        <v>139</v>
      </c>
      <c r="B42" s="76">
        <f>'[3]BS'!$C$55</f>
        <v>1224212</v>
      </c>
      <c r="C42" s="34"/>
      <c r="D42" s="34"/>
      <c r="E42" s="146">
        <v>1205239</v>
      </c>
    </row>
    <row r="43" spans="1:5" s="29" customFormat="1" ht="12">
      <c r="A43" s="47" t="s">
        <v>140</v>
      </c>
      <c r="B43" s="76">
        <f>'[3]BS'!$C$56</f>
        <v>2081048</v>
      </c>
      <c r="C43" s="34"/>
      <c r="D43" s="34"/>
      <c r="E43" s="146">
        <v>1273859</v>
      </c>
    </row>
    <row r="44" spans="1:5" s="29" customFormat="1" ht="12">
      <c r="A44" s="47" t="s">
        <v>141</v>
      </c>
      <c r="B44" s="76">
        <f>'[3]BS'!$C$57</f>
        <v>83568</v>
      </c>
      <c r="C44" s="34"/>
      <c r="D44" s="34"/>
      <c r="E44" s="146">
        <v>74514</v>
      </c>
    </row>
    <row r="45" spans="1:5" s="29" customFormat="1" ht="12">
      <c r="A45" s="47" t="s">
        <v>247</v>
      </c>
      <c r="B45" s="76">
        <f>'[3]BS'!$C$58</f>
        <v>503313</v>
      </c>
      <c r="C45" s="34"/>
      <c r="D45" s="34"/>
      <c r="E45" s="146">
        <v>433115</v>
      </c>
    </row>
    <row r="46" spans="2:7" s="29" customFormat="1" ht="12.75" thickBot="1">
      <c r="B46" s="87">
        <f>SUM(B41:B45)</f>
        <v>8731864</v>
      </c>
      <c r="C46" s="34"/>
      <c r="D46" s="34"/>
      <c r="E46" s="95">
        <f>SUM(E41:E45)</f>
        <v>7404879</v>
      </c>
      <c r="G46" s="96"/>
    </row>
    <row r="47" spans="2:5" s="29" customFormat="1" ht="5.25" customHeight="1">
      <c r="B47" s="76"/>
      <c r="C47" s="34"/>
      <c r="D47" s="34"/>
      <c r="E47" s="34"/>
    </row>
    <row r="48" s="29" customFormat="1" ht="12"/>
    <row r="49" spans="1:5" ht="12.75">
      <c r="A49" s="47" t="s">
        <v>44</v>
      </c>
      <c r="B49" s="242">
        <f>(B41-B20-'[3]Assoc'!$C$39)/((B39*2)-54328)</f>
        <v>3.9881954521728367</v>
      </c>
      <c r="C49" s="34"/>
      <c r="D49" s="34"/>
      <c r="E49" s="149">
        <v>3.58</v>
      </c>
    </row>
    <row r="51" spans="2:5" ht="30" customHeight="1">
      <c r="B51" s="20"/>
      <c r="C51" s="6"/>
      <c r="D51" s="6"/>
      <c r="E51" s="6"/>
    </row>
    <row r="52" spans="1:7" ht="12.75">
      <c r="A52" s="399" t="s">
        <v>367</v>
      </c>
      <c r="B52" s="399"/>
      <c r="C52" s="399"/>
      <c r="D52" s="399"/>
      <c r="E52" s="399"/>
      <c r="F52" s="399"/>
      <c r="G52" s="399"/>
    </row>
    <row r="53" spans="1:8" ht="24.75" customHeight="1">
      <c r="A53" s="399"/>
      <c r="B53" s="399"/>
      <c r="C53" s="399"/>
      <c r="D53" s="399"/>
      <c r="E53" s="399"/>
      <c r="F53" s="399"/>
      <c r="G53" s="399"/>
      <c r="H53" s="154"/>
    </row>
    <row r="54" spans="2:5" ht="12.75">
      <c r="B54" s="20"/>
      <c r="C54" s="6"/>
      <c r="D54" s="6"/>
      <c r="E54" s="6"/>
    </row>
    <row r="55" spans="2:5" ht="12.75">
      <c r="B55" s="20"/>
      <c r="C55" s="6"/>
      <c r="D55" s="6"/>
      <c r="E55" s="6"/>
    </row>
    <row r="56" ht="27" customHeight="1">
      <c r="H56" s="154"/>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8" bottom="1.17" header="0.38" footer="0.98"/>
  <pageSetup horizontalDpi="600" verticalDpi="6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9"/>
  <sheetViews>
    <sheetView showGridLines="0" workbookViewId="0" topLeftCell="A1">
      <selection activeCell="A1" sqref="A1:E1"/>
    </sheetView>
  </sheetViews>
  <sheetFormatPr defaultColWidth="9.140625" defaultRowHeight="12.75"/>
  <cols>
    <col min="1" max="1" width="5.57421875" style="159" customWidth="1"/>
    <col min="2" max="2" width="46.57421875" style="159" customWidth="1"/>
    <col min="3" max="3" width="13.7109375" style="159" customWidth="1"/>
    <col min="4" max="4" width="2.00390625" style="159" customWidth="1"/>
    <col min="5" max="5" width="13.7109375" style="159" customWidth="1"/>
    <col min="6" max="6" width="8.00390625" style="159" customWidth="1"/>
    <col min="7" max="7" width="4.8515625" style="159" customWidth="1"/>
    <col min="8" max="16384" width="8.00390625" style="159" customWidth="1"/>
  </cols>
  <sheetData>
    <row r="1" spans="1:8" ht="18.75">
      <c r="A1" s="401" t="s">
        <v>119</v>
      </c>
      <c r="B1" s="401"/>
      <c r="C1" s="401"/>
      <c r="D1" s="401"/>
      <c r="E1" s="401"/>
      <c r="F1" s="113"/>
      <c r="G1" s="113"/>
      <c r="H1" s="113"/>
    </row>
    <row r="2" spans="1:8" ht="11.25">
      <c r="A2" s="403" t="s">
        <v>38</v>
      </c>
      <c r="B2" s="403"/>
      <c r="C2" s="403"/>
      <c r="D2" s="403"/>
      <c r="E2" s="403"/>
      <c r="F2" s="403"/>
      <c r="G2" s="246"/>
      <c r="H2" s="246"/>
    </row>
    <row r="3" spans="1:8" ht="12.75">
      <c r="A3" s="19"/>
      <c r="B3" s="19"/>
      <c r="C3" s="19"/>
      <c r="D3" s="19"/>
      <c r="E3" s="19"/>
      <c r="F3" s="19"/>
      <c r="G3" s="19"/>
      <c r="H3" s="18"/>
    </row>
    <row r="4" spans="1:8" ht="14.25">
      <c r="A4" s="115" t="str">
        <f>'IS'!A4</f>
        <v>Interim report for the financial period ended 31 December 2004</v>
      </c>
      <c r="B4" s="115"/>
      <c r="C4" s="19"/>
      <c r="D4" s="19"/>
      <c r="E4" s="19"/>
      <c r="F4" s="19"/>
      <c r="G4" s="19"/>
      <c r="H4" s="18"/>
    </row>
    <row r="5" spans="1:8" ht="12.75">
      <c r="A5" s="116" t="s">
        <v>149</v>
      </c>
      <c r="B5" s="116"/>
      <c r="C5" s="19"/>
      <c r="D5" s="19"/>
      <c r="E5" s="19"/>
      <c r="F5" s="19"/>
      <c r="G5" s="19"/>
      <c r="H5" s="18"/>
    </row>
    <row r="6" spans="1:8" ht="12.75">
      <c r="A6" s="72"/>
      <c r="B6" s="72"/>
      <c r="C6" s="72"/>
      <c r="D6" s="72"/>
      <c r="E6" s="72"/>
      <c r="F6" s="72"/>
      <c r="G6" s="72"/>
      <c r="H6" s="287"/>
    </row>
    <row r="7" spans="1:8" ht="12.75">
      <c r="A7" s="18" t="s">
        <v>191</v>
      </c>
      <c r="B7" s="18"/>
      <c r="C7" s="19"/>
      <c r="D7" s="19"/>
      <c r="E7" s="19"/>
      <c r="F7" s="19"/>
      <c r="G7" s="19"/>
      <c r="H7" s="19"/>
    </row>
    <row r="9" spans="1:5" s="318" customFormat="1" ht="24" customHeight="1">
      <c r="A9" s="317"/>
      <c r="B9" s="317"/>
      <c r="C9" s="90" t="str">
        <f>Sheet1!B6&amp;" Months Ended"</f>
        <v>6 Months Ended</v>
      </c>
      <c r="E9" s="319" t="str">
        <f>C9</f>
        <v>6 Months Ended</v>
      </c>
    </row>
    <row r="10" spans="1:5" s="320" customFormat="1" ht="12">
      <c r="A10" s="251"/>
      <c r="B10" s="251"/>
      <c r="C10" s="74">
        <f>Sheet1!B9</f>
        <v>38352</v>
      </c>
      <c r="E10" s="74">
        <v>37986</v>
      </c>
    </row>
    <row r="11" spans="1:5" s="320" customFormat="1" ht="12">
      <c r="A11" s="251"/>
      <c r="B11" s="251"/>
      <c r="C11" s="75" t="s">
        <v>40</v>
      </c>
      <c r="E11" s="75" t="s">
        <v>40</v>
      </c>
    </row>
    <row r="12" spans="1:5" s="320" customFormat="1" ht="12">
      <c r="A12" s="251"/>
      <c r="B12" s="251"/>
      <c r="C12" s="146"/>
      <c r="E12" s="73"/>
    </row>
    <row r="13" spans="1:5" s="320" customFormat="1" ht="12">
      <c r="A13" s="251" t="s">
        <v>219</v>
      </c>
      <c r="B13" s="251"/>
      <c r="C13" s="146"/>
      <c r="E13" s="146"/>
    </row>
    <row r="14" spans="1:5" s="320" customFormat="1" ht="12">
      <c r="A14" s="77" t="s">
        <v>173</v>
      </c>
      <c r="B14" s="77"/>
      <c r="C14" s="76">
        <f>'[7]Statement'!$B$6</f>
        <v>636401</v>
      </c>
      <c r="E14" s="146">
        <v>534026</v>
      </c>
    </row>
    <row r="15" spans="1:5" s="320" customFormat="1" ht="12">
      <c r="A15" s="77" t="s">
        <v>334</v>
      </c>
      <c r="B15" s="77"/>
      <c r="C15" s="76"/>
      <c r="E15" s="146"/>
    </row>
    <row r="16" spans="1:5" s="320" customFormat="1" ht="12">
      <c r="A16" s="253" t="s">
        <v>338</v>
      </c>
      <c r="B16" s="77"/>
      <c r="C16" s="76">
        <f>'[2]workings'!$D$73</f>
        <v>91849</v>
      </c>
      <c r="E16" s="146">
        <f>'[2]workings'!$H$73</f>
        <v>90040</v>
      </c>
    </row>
    <row r="17" spans="1:5" s="320" customFormat="1" ht="12">
      <c r="A17" s="253" t="s">
        <v>335</v>
      </c>
      <c r="B17" s="77"/>
      <c r="C17" s="76">
        <f>SUM('[7]Statement'!$B$9:$B$28)-C16</f>
        <v>58616</v>
      </c>
      <c r="E17" s="146">
        <f>128211-E16</f>
        <v>38171</v>
      </c>
    </row>
    <row r="18" spans="1:5" s="320" customFormat="1" ht="12">
      <c r="A18" s="77" t="s">
        <v>187</v>
      </c>
      <c r="B18" s="77"/>
      <c r="C18" s="150">
        <f>SUM(C14:C17)</f>
        <v>786866</v>
      </c>
      <c r="D18" s="321"/>
      <c r="E18" s="224">
        <f>SUM(E14:E17)</f>
        <v>662237</v>
      </c>
    </row>
    <row r="19" spans="1:5" s="320" customFormat="1" ht="12">
      <c r="A19" s="77" t="s">
        <v>245</v>
      </c>
      <c r="B19" s="77"/>
      <c r="C19" s="322">
        <f>SUM('[7]Statement'!$B$30:$B$37)</f>
        <v>-23972</v>
      </c>
      <c r="D19" s="321"/>
      <c r="E19" s="323">
        <v>33300</v>
      </c>
    </row>
    <row r="20" spans="1:5" s="320" customFormat="1" ht="12">
      <c r="A20" s="324" t="s">
        <v>188</v>
      </c>
      <c r="B20" s="324"/>
      <c r="C20" s="150">
        <f>SUM(C18:C19)</f>
        <v>762894</v>
      </c>
      <c r="E20" s="224">
        <f>SUM(E18:E19)</f>
        <v>695537</v>
      </c>
    </row>
    <row r="21" spans="1:5" s="320" customFormat="1" ht="12">
      <c r="A21" s="324" t="s">
        <v>317</v>
      </c>
      <c r="B21" s="324"/>
      <c r="C21" s="76">
        <f>SUM('[7]Statement'!$B$39:$B$40)</f>
        <v>-250</v>
      </c>
      <c r="E21" s="146">
        <v>-19754</v>
      </c>
    </row>
    <row r="22" spans="1:5" s="320" customFormat="1" ht="12">
      <c r="A22" s="324" t="s">
        <v>220</v>
      </c>
      <c r="B22" s="324"/>
      <c r="C22" s="76">
        <f>'[7]Statement'!$B$41</f>
        <v>-103406</v>
      </c>
      <c r="E22" s="146">
        <v>-90946</v>
      </c>
    </row>
    <row r="23" spans="1:5" s="320" customFormat="1" ht="12.75" thickBot="1">
      <c r="A23" s="325" t="s">
        <v>267</v>
      </c>
      <c r="B23" s="325"/>
      <c r="C23" s="87">
        <f>SUM(C20:C22)</f>
        <v>659238</v>
      </c>
      <c r="E23" s="95">
        <f>SUM(E20:E22)</f>
        <v>584837</v>
      </c>
    </row>
    <row r="24" spans="1:5" s="320" customFormat="1" ht="12">
      <c r="A24" s="77"/>
      <c r="B24" s="77"/>
      <c r="C24" s="76"/>
      <c r="E24" s="146"/>
    </row>
    <row r="25" spans="1:5" s="320" customFormat="1" ht="12">
      <c r="A25" s="251" t="s">
        <v>195</v>
      </c>
      <c r="B25" s="251"/>
      <c r="C25" s="76"/>
      <c r="E25" s="146"/>
    </row>
    <row r="26" spans="1:5" s="320" customFormat="1" ht="12">
      <c r="A26" s="324" t="s">
        <v>192</v>
      </c>
      <c r="B26" s="253"/>
      <c r="C26" s="76">
        <f>'[7]Statement'!$B$56</f>
        <v>-121873</v>
      </c>
      <c r="E26" s="146">
        <v>-314713</v>
      </c>
    </row>
    <row r="27" spans="1:5" s="320" customFormat="1" ht="12">
      <c r="A27" s="324" t="s">
        <v>246</v>
      </c>
      <c r="B27" s="253"/>
      <c r="C27" s="76">
        <f>'[7]Statement'!$B$60+'[7]Statement'!$B$65</f>
        <v>-120488</v>
      </c>
      <c r="E27" s="146">
        <v>-75024</v>
      </c>
    </row>
    <row r="28" spans="1:5" s="320" customFormat="1" ht="12">
      <c r="A28" s="324" t="s">
        <v>193</v>
      </c>
      <c r="B28" s="253"/>
      <c r="C28" s="76">
        <f>'[7]Statement'!$B$59+'[7]Statement'!$B$63+'[7]Statement'!$B$64+'[7]Statement'!$B$62</f>
        <v>-12552</v>
      </c>
      <c r="E28" s="146">
        <v>-32024</v>
      </c>
    </row>
    <row r="29" spans="1:5" s="320" customFormat="1" ht="12.75" thickBot="1">
      <c r="A29" s="325" t="s">
        <v>268</v>
      </c>
      <c r="B29" s="251"/>
      <c r="C29" s="87">
        <f>SUM(C26:C28)</f>
        <v>-254913</v>
      </c>
      <c r="E29" s="95">
        <f>SUM(E26:E28)</f>
        <v>-421761</v>
      </c>
    </row>
    <row r="30" spans="1:5" s="320" customFormat="1" ht="12">
      <c r="A30" s="77"/>
      <c r="B30" s="77"/>
      <c r="C30" s="76"/>
      <c r="E30" s="146"/>
    </row>
    <row r="31" spans="1:5" s="320" customFormat="1" ht="12">
      <c r="A31" s="251" t="s">
        <v>196</v>
      </c>
      <c r="B31" s="251"/>
      <c r="C31" s="76"/>
      <c r="E31" s="146"/>
    </row>
    <row r="32" spans="1:5" s="320" customFormat="1" ht="12">
      <c r="A32" s="77" t="s">
        <v>260</v>
      </c>
      <c r="B32" s="251"/>
      <c r="C32" s="76">
        <f>'[7]Statement'!$B$78</f>
        <v>-105062</v>
      </c>
      <c r="E32" s="146">
        <v>-104650</v>
      </c>
    </row>
    <row r="33" spans="1:5" s="320" customFormat="1" ht="12">
      <c r="A33" s="77" t="s">
        <v>261</v>
      </c>
      <c r="B33" s="77"/>
      <c r="C33" s="76">
        <f>'[7]Statement'!$B$76</f>
        <v>-36319</v>
      </c>
      <c r="E33" s="146">
        <v>-38278</v>
      </c>
    </row>
    <row r="34" spans="1:5" s="320" customFormat="1" ht="12">
      <c r="A34" s="77" t="s">
        <v>259</v>
      </c>
      <c r="B34" s="77"/>
      <c r="C34" s="76">
        <f>'[7]Statement'!$B$72+'[7]Statement'!$B$79</f>
        <v>-86520</v>
      </c>
      <c r="E34" s="146">
        <v>30750</v>
      </c>
    </row>
    <row r="35" spans="1:5" s="320" customFormat="1" ht="12">
      <c r="A35" s="77" t="s">
        <v>280</v>
      </c>
      <c r="B35" s="77"/>
      <c r="C35" s="76">
        <f>'[7]Statement'!$B$75+'[7]Statement'!$B$74</f>
        <v>-25335</v>
      </c>
      <c r="E35" s="146">
        <v>506</v>
      </c>
    </row>
    <row r="36" spans="1:5" s="320" customFormat="1" ht="12">
      <c r="A36" s="77" t="s">
        <v>348</v>
      </c>
      <c r="B36" s="77"/>
      <c r="C36" s="76">
        <f>'[7]Statement'!$B$71</f>
        <v>1178000</v>
      </c>
      <c r="E36" s="146">
        <v>0</v>
      </c>
    </row>
    <row r="37" spans="1:5" s="320" customFormat="1" ht="12">
      <c r="A37" s="77" t="s">
        <v>194</v>
      </c>
      <c r="B37" s="77"/>
      <c r="C37" s="76">
        <f>'[7]Statement'!$B$80+'[7]Statement'!$B$81+'[7]Statement'!$B$77</f>
        <v>-729647</v>
      </c>
      <c r="E37" s="146">
        <v>23205</v>
      </c>
    </row>
    <row r="38" spans="1:5" s="320" customFormat="1" ht="12.75" thickBot="1">
      <c r="A38" s="325" t="s">
        <v>358</v>
      </c>
      <c r="B38" s="251"/>
      <c r="C38" s="87">
        <f>SUM(C32:C37)</f>
        <v>195117</v>
      </c>
      <c r="D38" s="321"/>
      <c r="E38" s="95">
        <f>SUM(E32:E37)</f>
        <v>-88467</v>
      </c>
    </row>
    <row r="39" spans="1:5" s="320" customFormat="1" ht="12">
      <c r="A39" s="77"/>
      <c r="B39" s="77"/>
      <c r="C39" s="76"/>
      <c r="E39" s="146"/>
    </row>
    <row r="40" spans="1:5" s="320" customFormat="1" ht="12">
      <c r="A40" s="251" t="s">
        <v>318</v>
      </c>
      <c r="B40" s="251"/>
      <c r="C40" s="76">
        <f>C23+C29+C38</f>
        <v>599442</v>
      </c>
      <c r="E40" s="146">
        <f>E23+E29+E38</f>
        <v>74609</v>
      </c>
    </row>
    <row r="41" spans="1:5" s="320" customFormat="1" ht="12">
      <c r="A41" s="251" t="s">
        <v>189</v>
      </c>
      <c r="B41" s="251"/>
      <c r="C41" s="76">
        <f>'[7]Statement'!$B$85</f>
        <v>677585</v>
      </c>
      <c r="E41" s="146">
        <v>486684</v>
      </c>
    </row>
    <row r="42" spans="1:5" s="320" customFormat="1" ht="12">
      <c r="A42" s="251" t="s">
        <v>271</v>
      </c>
      <c r="B42" s="251"/>
      <c r="C42" s="76">
        <f>'[7]Statement'!$B$86</f>
        <v>7428</v>
      </c>
      <c r="E42" s="146">
        <v>4609</v>
      </c>
    </row>
    <row r="43" spans="1:5" s="320" customFormat="1" ht="12.75" thickBot="1">
      <c r="A43" s="251" t="s">
        <v>190</v>
      </c>
      <c r="B43" s="251"/>
      <c r="C43" s="87">
        <f>SUM(C40:C42)</f>
        <v>1284455</v>
      </c>
      <c r="E43" s="95">
        <f>SUM(E40:E42)</f>
        <v>565902</v>
      </c>
    </row>
    <row r="46" spans="1:8" s="326" customFormat="1" ht="27.75" customHeight="1">
      <c r="A46" s="316"/>
      <c r="B46" s="400"/>
      <c r="C46" s="400"/>
      <c r="D46" s="400"/>
      <c r="E46" s="316"/>
      <c r="F46" s="316"/>
      <c r="G46" s="316"/>
      <c r="H46" s="316"/>
    </row>
    <row r="48" ht="26.25" customHeight="1"/>
    <row r="49" spans="1:7" ht="27.75" customHeight="1">
      <c r="A49" s="402" t="s">
        <v>367</v>
      </c>
      <c r="B49" s="402"/>
      <c r="C49" s="402"/>
      <c r="D49" s="402"/>
      <c r="E49" s="402"/>
      <c r="F49" s="327"/>
      <c r="G49" s="327"/>
    </row>
  </sheetData>
  <mergeCells count="4">
    <mergeCell ref="B46:D46"/>
    <mergeCell ref="A1:E1"/>
    <mergeCell ref="A49:E49"/>
    <mergeCell ref="A2:F2"/>
  </mergeCells>
  <printOptions/>
  <pageMargins left="0.91" right="0.38" top="1.35" bottom="1.17" header="0.38" footer="1.1"/>
  <pageSetup horizontalDpi="600" verticalDpi="6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showGridLines="0" workbookViewId="0" topLeftCell="A1">
      <selection activeCell="A1" sqref="A1:K1"/>
    </sheetView>
  </sheetViews>
  <sheetFormatPr defaultColWidth="9.140625" defaultRowHeight="12.75"/>
  <cols>
    <col min="1" max="1" width="4.8515625" style="152" customWidth="1"/>
    <col min="2" max="2" width="15.421875" style="152" customWidth="1"/>
    <col min="3" max="3" width="7.7109375" style="152" customWidth="1"/>
    <col min="4" max="4" width="9.00390625" style="152" bestFit="1" customWidth="1"/>
    <col min="5" max="5" width="9.00390625" style="152" customWidth="1"/>
    <col min="6" max="6" width="7.8515625" style="152" customWidth="1"/>
    <col min="7" max="7" width="8.421875" style="152" customWidth="1"/>
    <col min="8" max="8" width="9.57421875" style="152" customWidth="1"/>
    <col min="9" max="9" width="9.7109375" style="152" customWidth="1"/>
    <col min="10" max="10" width="8.140625" style="152" customWidth="1"/>
    <col min="11" max="11" width="9.8515625" style="152" customWidth="1"/>
    <col min="12" max="12" width="8.00390625" style="159" customWidth="1"/>
    <col min="13" max="16384" width="8.00390625" style="152" customWidth="1"/>
  </cols>
  <sheetData>
    <row r="1" spans="1:12" s="1" customFormat="1" ht="18.75">
      <c r="A1" s="395" t="s">
        <v>119</v>
      </c>
      <c r="B1" s="395"/>
      <c r="C1" s="395"/>
      <c r="D1" s="395"/>
      <c r="E1" s="395"/>
      <c r="F1" s="395"/>
      <c r="G1" s="395"/>
      <c r="H1" s="395"/>
      <c r="I1" s="395"/>
      <c r="J1" s="395"/>
      <c r="K1" s="395"/>
      <c r="L1" s="19"/>
    </row>
    <row r="2" spans="1:12" s="1" customFormat="1" ht="12.75">
      <c r="A2" s="397" t="s">
        <v>38</v>
      </c>
      <c r="B2" s="397"/>
      <c r="C2" s="397"/>
      <c r="D2" s="397"/>
      <c r="E2" s="397"/>
      <c r="F2" s="397"/>
      <c r="G2" s="397"/>
      <c r="H2" s="397"/>
      <c r="I2" s="397"/>
      <c r="J2" s="397"/>
      <c r="K2" s="397"/>
      <c r="L2" s="19"/>
    </row>
    <row r="3" spans="4:12" s="1" customFormat="1" ht="12.75">
      <c r="D3" s="19"/>
      <c r="G3" s="19"/>
      <c r="H3" s="3"/>
      <c r="L3" s="19"/>
    </row>
    <row r="4" spans="1:12" s="1" customFormat="1" ht="14.25">
      <c r="A4" s="9" t="str">
        <f>'IS'!A4</f>
        <v>Interim report for the financial period ended 31 December 2004</v>
      </c>
      <c r="B4" s="9"/>
      <c r="D4" s="19"/>
      <c r="G4" s="19"/>
      <c r="H4" s="3"/>
      <c r="L4" s="19"/>
    </row>
    <row r="5" spans="1:12" s="1" customFormat="1" ht="12.75">
      <c r="A5" s="10" t="s">
        <v>149</v>
      </c>
      <c r="B5" s="10"/>
      <c r="D5" s="19"/>
      <c r="G5" s="19"/>
      <c r="H5" s="3"/>
      <c r="L5" s="19"/>
    </row>
    <row r="6" spans="4:12" s="2" customFormat="1" ht="27" customHeight="1">
      <c r="D6" s="72"/>
      <c r="G6" s="72"/>
      <c r="H6" s="4"/>
      <c r="L6" s="72"/>
    </row>
    <row r="7" spans="1:12" s="1" customFormat="1" ht="12.75">
      <c r="A7" s="3" t="s">
        <v>199</v>
      </c>
      <c r="B7" s="3"/>
      <c r="D7" s="19"/>
      <c r="G7" s="19"/>
      <c r="L7" s="19"/>
    </row>
    <row r="8" ht="13.5" customHeight="1"/>
    <row r="9" spans="1:11" ht="16.5" customHeight="1">
      <c r="A9" s="74"/>
      <c r="B9" s="74"/>
      <c r="C9" s="227"/>
      <c r="D9" s="227"/>
      <c r="E9" s="227"/>
      <c r="F9" s="227"/>
      <c r="G9" s="227"/>
      <c r="H9" s="227"/>
      <c r="I9" s="227"/>
      <c r="J9" s="227"/>
      <c r="K9" s="227"/>
    </row>
    <row r="10" spans="1:12" s="155" customFormat="1" ht="45" customHeight="1">
      <c r="A10" s="15" t="s">
        <v>200</v>
      </c>
      <c r="B10" s="75"/>
      <c r="C10" s="234" t="s">
        <v>135</v>
      </c>
      <c r="D10" s="234" t="s">
        <v>136</v>
      </c>
      <c r="E10" s="234" t="s">
        <v>264</v>
      </c>
      <c r="F10" s="234" t="s">
        <v>137</v>
      </c>
      <c r="G10" s="234" t="s">
        <v>148</v>
      </c>
      <c r="H10" s="234" t="s">
        <v>197</v>
      </c>
      <c r="I10" s="234" t="s">
        <v>146</v>
      </c>
      <c r="J10" s="234" t="s">
        <v>138</v>
      </c>
      <c r="K10" s="234" t="s">
        <v>198</v>
      </c>
      <c r="L10" s="160"/>
    </row>
    <row r="11" spans="1:12" s="236" customFormat="1" ht="10.5" customHeight="1">
      <c r="A11" s="225" t="s">
        <v>341</v>
      </c>
      <c r="B11" s="225"/>
      <c r="C11" s="158">
        <v>582618</v>
      </c>
      <c r="D11" s="158">
        <v>1152750</v>
      </c>
      <c r="E11" s="158">
        <v>82385</v>
      </c>
      <c r="F11" s="158">
        <v>9330</v>
      </c>
      <c r="G11" s="158">
        <v>-35831</v>
      </c>
      <c r="H11" s="158">
        <v>6597</v>
      </c>
      <c r="I11" s="158">
        <v>2814471</v>
      </c>
      <c r="J11" s="158">
        <v>-194168</v>
      </c>
      <c r="K11" s="158">
        <f aca="true" t="shared" si="0" ref="K11:K20">SUM(C11:J11)</f>
        <v>4418152</v>
      </c>
      <c r="L11" s="235"/>
    </row>
    <row r="12" spans="1:12" s="170" customFormat="1" ht="36" customHeight="1">
      <c r="A12" s="405" t="s">
        <v>364</v>
      </c>
      <c r="B12" s="405"/>
      <c r="C12" s="168">
        <v>0</v>
      </c>
      <c r="D12" s="168">
        <v>0</v>
      </c>
      <c r="E12" s="168">
        <f>SUM('[2]Reserves'!$C$33:$C$35)</f>
        <v>0</v>
      </c>
      <c r="F12" s="272">
        <v>0</v>
      </c>
      <c r="G12" s="168">
        <f>SUM('[2]Reserves'!$C$48:$C$49)</f>
        <v>-25913</v>
      </c>
      <c r="H12" s="168">
        <v>0</v>
      </c>
      <c r="I12" s="168">
        <f>'[2]Reserves'!$C$98</f>
        <v>0</v>
      </c>
      <c r="J12" s="168">
        <v>0</v>
      </c>
      <c r="K12" s="168">
        <f t="shared" si="0"/>
        <v>-25913</v>
      </c>
      <c r="L12" s="169"/>
    </row>
    <row r="13" spans="1:12" s="170" customFormat="1" ht="15" customHeight="1">
      <c r="A13" s="405" t="s">
        <v>183</v>
      </c>
      <c r="B13" s="405"/>
      <c r="C13" s="168">
        <v>0</v>
      </c>
      <c r="D13" s="168">
        <v>0</v>
      </c>
      <c r="E13" s="168">
        <v>0</v>
      </c>
      <c r="F13" s="168">
        <v>0</v>
      </c>
      <c r="G13" s="168">
        <v>0</v>
      </c>
      <c r="H13" s="168">
        <v>0</v>
      </c>
      <c r="I13" s="168">
        <f>'[2]Reserves'!$C$96-'[2]Reserves'!$C$106</f>
        <v>514168</v>
      </c>
      <c r="J13" s="168">
        <v>0</v>
      </c>
      <c r="K13" s="168">
        <f t="shared" si="0"/>
        <v>514168</v>
      </c>
      <c r="L13" s="169"/>
    </row>
    <row r="14" spans="1:12" s="170" customFormat="1" ht="27" customHeight="1">
      <c r="A14" s="405" t="s">
        <v>284</v>
      </c>
      <c r="B14" s="405"/>
      <c r="C14" s="168">
        <v>0</v>
      </c>
      <c r="D14" s="168">
        <v>0</v>
      </c>
      <c r="E14" s="168">
        <v>0</v>
      </c>
      <c r="F14" s="168">
        <v>0</v>
      </c>
      <c r="G14" s="168">
        <v>0</v>
      </c>
      <c r="H14" s="168">
        <v>0</v>
      </c>
      <c r="I14" s="273">
        <v>-105062</v>
      </c>
      <c r="J14" s="168">
        <v>0</v>
      </c>
      <c r="K14" s="168">
        <f t="shared" si="0"/>
        <v>-105062</v>
      </c>
      <c r="L14" s="169"/>
    </row>
    <row r="15" spans="1:12" s="170" customFormat="1" ht="27" customHeight="1">
      <c r="A15" s="405" t="s">
        <v>321</v>
      </c>
      <c r="B15" s="405"/>
      <c r="C15" s="168">
        <v>0</v>
      </c>
      <c r="D15" s="168">
        <v>0</v>
      </c>
      <c r="E15" s="168">
        <v>0</v>
      </c>
      <c r="F15" s="168">
        <v>0</v>
      </c>
      <c r="G15" s="168">
        <v>0</v>
      </c>
      <c r="H15" s="168">
        <v>0</v>
      </c>
      <c r="I15" s="168">
        <v>0</v>
      </c>
      <c r="J15" s="168">
        <v>0</v>
      </c>
      <c r="K15" s="168">
        <f>SUM(C15:J15)</f>
        <v>0</v>
      </c>
      <c r="L15" s="169"/>
    </row>
    <row r="16" spans="1:11" ht="15" customHeight="1">
      <c r="A16" s="153" t="s">
        <v>221</v>
      </c>
      <c r="B16" s="153"/>
      <c r="C16" s="168">
        <f>SUM('[2]Reserves'!$C$14:$C$19)</f>
        <v>2043</v>
      </c>
      <c r="D16" s="168">
        <f>'[2]Reserves'!$C$25</f>
        <v>23823</v>
      </c>
      <c r="E16" s="168">
        <v>0</v>
      </c>
      <c r="F16" s="168">
        <v>0</v>
      </c>
      <c r="G16" s="168">
        <v>0</v>
      </c>
      <c r="H16" s="168">
        <v>0</v>
      </c>
      <c r="I16" s="168">
        <v>0</v>
      </c>
      <c r="J16" s="168">
        <v>0</v>
      </c>
      <c r="K16" s="168">
        <f t="shared" si="0"/>
        <v>25866</v>
      </c>
    </row>
    <row r="17" spans="1:12" s="170" customFormat="1" ht="27" customHeight="1">
      <c r="A17" s="405" t="s">
        <v>349</v>
      </c>
      <c r="B17" s="405"/>
      <c r="C17" s="168">
        <v>0</v>
      </c>
      <c r="D17" s="168">
        <v>0</v>
      </c>
      <c r="E17" s="168">
        <v>0</v>
      </c>
      <c r="F17" s="168">
        <f>SUM('[2]Reserves'!$C$41:$C$42)</f>
        <v>119928</v>
      </c>
      <c r="G17" s="168">
        <v>0</v>
      </c>
      <c r="H17" s="168">
        <v>0</v>
      </c>
      <c r="I17" s="168">
        <v>0</v>
      </c>
      <c r="J17" s="168">
        <v>0</v>
      </c>
      <c r="K17" s="168">
        <f t="shared" si="0"/>
        <v>119928</v>
      </c>
      <c r="L17" s="169"/>
    </row>
    <row r="18" spans="1:11" ht="17.25" customHeight="1">
      <c r="A18" s="153" t="s">
        <v>222</v>
      </c>
      <c r="B18" s="153"/>
      <c r="C18" s="168"/>
      <c r="D18" s="168"/>
      <c r="E18" s="168"/>
      <c r="F18" s="168"/>
      <c r="G18" s="168"/>
      <c r="H18" s="168"/>
      <c r="I18" s="168"/>
      <c r="J18" s="168">
        <f>'[2]Reserves'!$C$62</f>
        <v>-112386</v>
      </c>
      <c r="K18" s="168">
        <f t="shared" si="0"/>
        <v>-112386</v>
      </c>
    </row>
    <row r="19" spans="1:11" ht="17.25" customHeight="1">
      <c r="A19" s="153" t="s">
        <v>375</v>
      </c>
      <c r="B19" s="153"/>
      <c r="C19" s="168">
        <v>0</v>
      </c>
      <c r="D19" s="168">
        <v>0</v>
      </c>
      <c r="E19" s="168">
        <v>0</v>
      </c>
      <c r="F19" s="168">
        <v>0</v>
      </c>
      <c r="G19" s="168">
        <v>0</v>
      </c>
      <c r="H19" s="168">
        <f>'[2]Reserves'!$C$72</f>
        <v>5443</v>
      </c>
      <c r="I19" s="168">
        <v>0</v>
      </c>
      <c r="J19" s="168">
        <v>0</v>
      </c>
      <c r="K19" s="168">
        <f t="shared" si="0"/>
        <v>5443</v>
      </c>
    </row>
    <row r="20" spans="1:11" ht="17.25" customHeight="1">
      <c r="A20" s="404" t="s">
        <v>223</v>
      </c>
      <c r="B20" s="404"/>
      <c r="C20" s="168">
        <v>0</v>
      </c>
      <c r="D20" s="168">
        <v>0</v>
      </c>
      <c r="E20" s="168">
        <v>0</v>
      </c>
      <c r="F20" s="168">
        <v>0</v>
      </c>
      <c r="G20" s="168">
        <v>0</v>
      </c>
      <c r="H20" s="168">
        <f>'[2]Reserves'!$C$80</f>
        <v>-473</v>
      </c>
      <c r="I20" s="168">
        <v>0</v>
      </c>
      <c r="J20" s="168">
        <v>0</v>
      </c>
      <c r="K20" s="168">
        <f t="shared" si="0"/>
        <v>-473</v>
      </c>
    </row>
    <row r="21" spans="1:11" ht="13.5" customHeight="1">
      <c r="A21" s="153"/>
      <c r="B21" s="153"/>
      <c r="C21" s="168"/>
      <c r="D21" s="168"/>
      <c r="E21" s="168"/>
      <c r="F21" s="168"/>
      <c r="G21" s="168"/>
      <c r="H21" s="168"/>
      <c r="I21" s="168"/>
      <c r="J21" s="168"/>
      <c r="K21" s="168"/>
    </row>
    <row r="22" spans="1:12" ht="13.5" customHeight="1" thickBot="1">
      <c r="A22" s="407" t="s">
        <v>379</v>
      </c>
      <c r="B22" s="407"/>
      <c r="C22" s="157">
        <f>SUM(C11:C21)</f>
        <v>584661</v>
      </c>
      <c r="D22" s="157">
        <f aca="true" t="shared" si="1" ref="D22:K22">SUM(D11:D21)</f>
        <v>1176573</v>
      </c>
      <c r="E22" s="157">
        <f t="shared" si="1"/>
        <v>82385</v>
      </c>
      <c r="F22" s="157">
        <f t="shared" si="1"/>
        <v>129258</v>
      </c>
      <c r="G22" s="157">
        <f t="shared" si="1"/>
        <v>-61744</v>
      </c>
      <c r="H22" s="157">
        <f t="shared" si="1"/>
        <v>11567</v>
      </c>
      <c r="I22" s="157">
        <f t="shared" si="1"/>
        <v>3223577</v>
      </c>
      <c r="J22" s="157">
        <f t="shared" si="1"/>
        <v>-306554</v>
      </c>
      <c r="K22" s="157">
        <f t="shared" si="1"/>
        <v>4839723</v>
      </c>
      <c r="L22" s="181"/>
    </row>
    <row r="23" spans="3:11" ht="17.25" customHeight="1">
      <c r="C23" s="156"/>
      <c r="D23" s="156"/>
      <c r="E23" s="156"/>
      <c r="F23" s="156"/>
      <c r="G23" s="156"/>
      <c r="H23" s="156"/>
      <c r="I23" s="156"/>
      <c r="J23" s="156"/>
      <c r="K23" s="156"/>
    </row>
    <row r="25" spans="1:11" ht="13.5" customHeight="1">
      <c r="A25" s="225" t="s">
        <v>289</v>
      </c>
      <c r="B25" s="153"/>
      <c r="C25" s="34">
        <v>540400</v>
      </c>
      <c r="D25" s="34">
        <v>764711</v>
      </c>
      <c r="E25" s="34">
        <v>82474</v>
      </c>
      <c r="F25" s="34">
        <v>9330</v>
      </c>
      <c r="G25" s="34">
        <v>-38295</v>
      </c>
      <c r="H25" s="34">
        <v>7372</v>
      </c>
      <c r="I25" s="34">
        <v>2314859</v>
      </c>
      <c r="J25" s="34">
        <v>-150659</v>
      </c>
      <c r="K25" s="34">
        <f>SUM(C25:J25)</f>
        <v>3530192</v>
      </c>
    </row>
    <row r="26" spans="1:12" s="230" customFormat="1" ht="35.25" customHeight="1">
      <c r="A26" s="405" t="s">
        <v>327</v>
      </c>
      <c r="B26" s="405"/>
      <c r="C26" s="228">
        <v>0</v>
      </c>
      <c r="D26" s="228">
        <v>0</v>
      </c>
      <c r="E26" s="228">
        <v>0</v>
      </c>
      <c r="F26" s="228">
        <v>-164</v>
      </c>
      <c r="G26" s="228">
        <v>-18894</v>
      </c>
      <c r="H26" s="228">
        <v>0</v>
      </c>
      <c r="I26" s="228">
        <v>0</v>
      </c>
      <c r="J26" s="228">
        <v>0</v>
      </c>
      <c r="K26" s="228">
        <f aca="true" t="shared" si="2" ref="K26:K31">SUM(C26:J26)</f>
        <v>-19058</v>
      </c>
      <c r="L26" s="229"/>
    </row>
    <row r="27" spans="1:12" s="230" customFormat="1" ht="15" customHeight="1">
      <c r="A27" s="405" t="s">
        <v>183</v>
      </c>
      <c r="B27" s="405"/>
      <c r="C27" s="228">
        <v>0</v>
      </c>
      <c r="D27" s="228">
        <v>0</v>
      </c>
      <c r="E27" s="228">
        <v>0</v>
      </c>
      <c r="F27" s="228">
        <v>0</v>
      </c>
      <c r="G27" s="228">
        <v>0</v>
      </c>
      <c r="H27" s="228">
        <v>0</v>
      </c>
      <c r="I27" s="228">
        <v>332781</v>
      </c>
      <c r="J27" s="228">
        <v>0</v>
      </c>
      <c r="K27" s="228">
        <f t="shared" si="2"/>
        <v>332781</v>
      </c>
      <c r="L27" s="229"/>
    </row>
    <row r="28" spans="1:12" s="230" customFormat="1" ht="27.75" customHeight="1">
      <c r="A28" s="405" t="s">
        <v>284</v>
      </c>
      <c r="B28" s="405"/>
      <c r="C28" s="228">
        <v>0</v>
      </c>
      <c r="D28" s="228">
        <v>0</v>
      </c>
      <c r="E28" s="228">
        <v>0</v>
      </c>
      <c r="F28" s="228">
        <v>0</v>
      </c>
      <c r="G28" s="228">
        <v>0</v>
      </c>
      <c r="H28" s="228">
        <v>0</v>
      </c>
      <c r="I28" s="228">
        <f>-104649-1</f>
        <v>-104650</v>
      </c>
      <c r="J28" s="228">
        <v>0</v>
      </c>
      <c r="K28" s="228">
        <f t="shared" si="2"/>
        <v>-104650</v>
      </c>
      <c r="L28" s="229"/>
    </row>
    <row r="29" spans="1:12" s="227" customFormat="1" ht="15.75" customHeight="1">
      <c r="A29" s="153" t="s">
        <v>221</v>
      </c>
      <c r="B29" s="153"/>
      <c r="C29" s="228">
        <v>39682</v>
      </c>
      <c r="D29" s="228">
        <v>366016</v>
      </c>
      <c r="E29" s="228">
        <v>0</v>
      </c>
      <c r="F29" s="228">
        <v>0</v>
      </c>
      <c r="G29" s="228">
        <v>0</v>
      </c>
      <c r="H29" s="228">
        <v>0</v>
      </c>
      <c r="I29" s="228">
        <v>0</v>
      </c>
      <c r="J29" s="228">
        <v>0</v>
      </c>
      <c r="K29" s="228">
        <f t="shared" si="2"/>
        <v>405698</v>
      </c>
      <c r="L29" s="226"/>
    </row>
    <row r="30" spans="1:12" s="227" customFormat="1" ht="13.5" customHeight="1">
      <c r="A30" s="153" t="s">
        <v>222</v>
      </c>
      <c r="B30" s="153"/>
      <c r="C30" s="228">
        <v>0</v>
      </c>
      <c r="D30" s="228">
        <v>0</v>
      </c>
      <c r="E30" s="228">
        <v>0</v>
      </c>
      <c r="F30" s="228">
        <v>0</v>
      </c>
      <c r="G30" s="228">
        <v>0</v>
      </c>
      <c r="H30" s="228">
        <v>0</v>
      </c>
      <c r="I30" s="228">
        <v>0</v>
      </c>
      <c r="J30" s="228"/>
      <c r="K30" s="228">
        <f t="shared" si="2"/>
        <v>0</v>
      </c>
      <c r="L30" s="226"/>
    </row>
    <row r="31" spans="1:12" s="227" customFormat="1" ht="21.75" customHeight="1">
      <c r="A31" s="404" t="s">
        <v>223</v>
      </c>
      <c r="B31" s="404"/>
      <c r="C31" s="228">
        <v>0</v>
      </c>
      <c r="D31" s="228">
        <v>0</v>
      </c>
      <c r="E31" s="228">
        <v>0</v>
      </c>
      <c r="F31" s="228">
        <v>0</v>
      </c>
      <c r="G31" s="228">
        <v>0</v>
      </c>
      <c r="H31" s="228">
        <v>-386</v>
      </c>
      <c r="I31" s="228">
        <v>0</v>
      </c>
      <c r="J31" s="228">
        <v>0</v>
      </c>
      <c r="K31" s="228">
        <f t="shared" si="2"/>
        <v>-386</v>
      </c>
      <c r="L31" s="226"/>
    </row>
    <row r="32" spans="1:12" s="227" customFormat="1" ht="13.5" customHeight="1">
      <c r="A32" s="153"/>
      <c r="B32" s="153"/>
      <c r="C32" s="228"/>
      <c r="D32" s="228"/>
      <c r="E32" s="228"/>
      <c r="F32" s="228"/>
      <c r="G32" s="228"/>
      <c r="H32" s="228"/>
      <c r="I32" s="228"/>
      <c r="J32" s="228"/>
      <c r="K32" s="228"/>
      <c r="L32" s="226"/>
    </row>
    <row r="33" spans="1:12" s="233" customFormat="1" ht="13.5" customHeight="1" thickBot="1">
      <c r="A33" s="406" t="s">
        <v>380</v>
      </c>
      <c r="B33" s="406"/>
      <c r="C33" s="231">
        <f>SUM(C25:C32)</f>
        <v>580082</v>
      </c>
      <c r="D33" s="231">
        <f aca="true" t="shared" si="3" ref="D33:K33">SUM(D25:D32)</f>
        <v>1130727</v>
      </c>
      <c r="E33" s="231">
        <f t="shared" si="3"/>
        <v>82474</v>
      </c>
      <c r="F33" s="231">
        <f t="shared" si="3"/>
        <v>9166</v>
      </c>
      <c r="G33" s="231">
        <f t="shared" si="3"/>
        <v>-57189</v>
      </c>
      <c r="H33" s="231">
        <f t="shared" si="3"/>
        <v>6986</v>
      </c>
      <c r="I33" s="231">
        <f t="shared" si="3"/>
        <v>2542990</v>
      </c>
      <c r="J33" s="231">
        <f t="shared" si="3"/>
        <v>-150659</v>
      </c>
      <c r="K33" s="231">
        <f t="shared" si="3"/>
        <v>4144577</v>
      </c>
      <c r="L33" s="232"/>
    </row>
    <row r="38" spans="1:11" ht="27" customHeight="1">
      <c r="A38" s="396" t="s">
        <v>367</v>
      </c>
      <c r="B38" s="396"/>
      <c r="C38" s="396"/>
      <c r="D38" s="396"/>
      <c r="E38" s="396"/>
      <c r="F38" s="396"/>
      <c r="G38" s="396"/>
      <c r="H38" s="396"/>
      <c r="I38" s="396"/>
      <c r="J38" s="396"/>
      <c r="K38" s="396"/>
    </row>
  </sheetData>
  <mergeCells count="15">
    <mergeCell ref="A15:B15"/>
    <mergeCell ref="A28:B28"/>
    <mergeCell ref="A27:B27"/>
    <mergeCell ref="A22:B22"/>
    <mergeCell ref="A17:B17"/>
    <mergeCell ref="A38:K38"/>
    <mergeCell ref="A1:K1"/>
    <mergeCell ref="A20:B20"/>
    <mergeCell ref="A12:B12"/>
    <mergeCell ref="A13:B13"/>
    <mergeCell ref="A14:B14"/>
    <mergeCell ref="A26:B26"/>
    <mergeCell ref="A31:B31"/>
    <mergeCell ref="A33:B33"/>
    <mergeCell ref="A2:K2"/>
  </mergeCells>
  <printOptions/>
  <pageMargins left="0.91" right="0.38" top="1.33" bottom="1.17" header="0.38" footer="1.1"/>
  <pageSetup fitToHeight="1" fitToWidth="1" horizontalDpi="600" verticalDpi="600" orientation="portrait" paperSize="9" scale="91"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88"/>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2.57421875" style="19" customWidth="1"/>
    <col min="15" max="15" width="0.9921875" style="1" customWidth="1"/>
    <col min="16" max="16" width="12.140625" style="1" customWidth="1"/>
    <col min="17" max="17" width="11.28125" style="1" hidden="1" customWidth="1"/>
    <col min="18" max="18" width="1.28515625" style="1" customWidth="1"/>
    <col min="19" max="16384" width="9.140625" style="1" customWidth="1"/>
  </cols>
  <sheetData>
    <row r="1" spans="1:17" s="19" customFormat="1" ht="18.75">
      <c r="A1" s="401" t="s">
        <v>119</v>
      </c>
      <c r="B1" s="401"/>
      <c r="C1" s="401"/>
      <c r="D1" s="401"/>
      <c r="E1" s="401"/>
      <c r="F1" s="401"/>
      <c r="G1" s="401"/>
      <c r="H1" s="401"/>
      <c r="I1" s="401"/>
      <c r="J1" s="401"/>
      <c r="K1" s="401"/>
      <c r="L1" s="401"/>
      <c r="M1" s="401"/>
      <c r="N1" s="401"/>
      <c r="O1" s="401"/>
      <c r="P1" s="401"/>
      <c r="Q1" s="113"/>
    </row>
    <row r="2" spans="1:17" s="19" customFormat="1" ht="12.75">
      <c r="A2" s="403" t="s">
        <v>38</v>
      </c>
      <c r="B2" s="403"/>
      <c r="C2" s="403"/>
      <c r="D2" s="403"/>
      <c r="E2" s="403"/>
      <c r="F2" s="403"/>
      <c r="G2" s="403"/>
      <c r="H2" s="403"/>
      <c r="I2" s="403"/>
      <c r="J2" s="403"/>
      <c r="K2" s="403"/>
      <c r="L2" s="403"/>
      <c r="M2" s="403"/>
      <c r="N2" s="403"/>
      <c r="O2" s="403"/>
      <c r="P2" s="403"/>
      <c r="Q2" s="114"/>
    </row>
    <row r="3" s="19" customFormat="1" ht="12.75">
      <c r="P3" s="18"/>
    </row>
    <row r="4" spans="1:16" s="19" customFormat="1" ht="14.25">
      <c r="A4" s="115" t="str">
        <f>'IS'!A4</f>
        <v>Interim report for the financial period ended 31 December 2004</v>
      </c>
      <c r="P4" s="18"/>
    </row>
    <row r="5" spans="1:16" s="19" customFormat="1" ht="12.75">
      <c r="A5" s="116" t="s">
        <v>149</v>
      </c>
      <c r="P5" s="18"/>
    </row>
    <row r="6" spans="1:15" s="72" customFormat="1" ht="12.75">
      <c r="A6" s="81"/>
      <c r="B6" s="81"/>
      <c r="C6" s="81"/>
      <c r="D6" s="81"/>
      <c r="E6" s="117"/>
      <c r="F6" s="81"/>
      <c r="G6" s="81"/>
      <c r="H6" s="81"/>
      <c r="I6" s="81"/>
      <c r="J6" s="81"/>
      <c r="K6" s="81"/>
      <c r="L6" s="81"/>
      <c r="M6" s="81"/>
      <c r="N6" s="81"/>
      <c r="O6" s="81"/>
    </row>
    <row r="7" s="19" customFormat="1" ht="12.75">
      <c r="A7" s="18" t="s">
        <v>225</v>
      </c>
    </row>
    <row r="8" s="19" customFormat="1" ht="12.75"/>
    <row r="9" spans="1:7" s="19" customFormat="1" ht="12.75">
      <c r="A9" s="18" t="s">
        <v>58</v>
      </c>
      <c r="B9" s="18"/>
      <c r="C9" s="18" t="s">
        <v>49</v>
      </c>
      <c r="D9" s="18"/>
      <c r="E9" s="18"/>
      <c r="F9" s="18"/>
      <c r="G9" s="18"/>
    </row>
    <row r="10" spans="1:7" s="19" customFormat="1" ht="12.75">
      <c r="A10" s="18"/>
      <c r="B10" s="18"/>
      <c r="C10" s="18"/>
      <c r="D10" s="18"/>
      <c r="E10" s="18"/>
      <c r="F10" s="18"/>
      <c r="G10" s="18"/>
    </row>
    <row r="11" spans="3:16" s="19" customFormat="1" ht="42" customHeight="1">
      <c r="C11" s="388" t="s">
        <v>386</v>
      </c>
      <c r="D11" s="388"/>
      <c r="E11" s="388"/>
      <c r="F11" s="388"/>
      <c r="G11" s="388"/>
      <c r="H11" s="388"/>
      <c r="I11" s="388"/>
      <c r="J11" s="388"/>
      <c r="K11" s="388"/>
      <c r="L11" s="388"/>
      <c r="M11" s="388"/>
      <c r="N11" s="388"/>
      <c r="O11" s="388"/>
      <c r="P11" s="388"/>
    </row>
    <row r="12" spans="3:16" s="19" customFormat="1" ht="9.75" customHeight="1">
      <c r="C12" s="61"/>
      <c r="D12" s="61"/>
      <c r="E12" s="61"/>
      <c r="F12" s="61"/>
      <c r="G12" s="61"/>
      <c r="H12" s="61"/>
      <c r="I12" s="61"/>
      <c r="J12" s="61"/>
      <c r="K12" s="61"/>
      <c r="L12" s="61"/>
      <c r="M12" s="61"/>
      <c r="N12" s="61"/>
      <c r="O12" s="61"/>
      <c r="P12" s="61"/>
    </row>
    <row r="13" spans="2:16" s="19" customFormat="1" ht="40.5" customHeight="1">
      <c r="B13" s="112"/>
      <c r="C13" s="388" t="s">
        <v>350</v>
      </c>
      <c r="D13" s="388"/>
      <c r="E13" s="388"/>
      <c r="F13" s="388"/>
      <c r="G13" s="388"/>
      <c r="H13" s="388"/>
      <c r="I13" s="388"/>
      <c r="J13" s="388"/>
      <c r="K13" s="388"/>
      <c r="L13" s="388"/>
      <c r="M13" s="388"/>
      <c r="N13" s="388"/>
      <c r="O13" s="388"/>
      <c r="P13" s="388"/>
    </row>
    <row r="14" spans="2:16" s="19" customFormat="1" ht="12.75">
      <c r="B14" s="112"/>
      <c r="C14" s="61"/>
      <c r="D14" s="61"/>
      <c r="E14" s="61"/>
      <c r="F14" s="61"/>
      <c r="G14" s="61"/>
      <c r="H14" s="61"/>
      <c r="I14" s="61"/>
      <c r="J14" s="61"/>
      <c r="K14" s="61"/>
      <c r="L14" s="61"/>
      <c r="M14" s="61"/>
      <c r="N14" s="61"/>
      <c r="O14" s="61"/>
      <c r="P14" s="61"/>
    </row>
    <row r="15" spans="2:16" s="19" customFormat="1" ht="13.5" customHeight="1">
      <c r="B15" s="112"/>
      <c r="C15" s="388" t="s">
        <v>387</v>
      </c>
      <c r="D15" s="388"/>
      <c r="E15" s="388"/>
      <c r="F15" s="388"/>
      <c r="G15" s="388"/>
      <c r="H15" s="388"/>
      <c r="I15" s="388"/>
      <c r="J15" s="388"/>
      <c r="K15" s="388"/>
      <c r="L15" s="388"/>
      <c r="M15" s="388"/>
      <c r="N15" s="388"/>
      <c r="O15" s="388"/>
      <c r="P15" s="388"/>
    </row>
    <row r="16" spans="2:16" s="19" customFormat="1" ht="13.5" customHeight="1">
      <c r="B16" s="112"/>
      <c r="C16" s="388" t="s">
        <v>388</v>
      </c>
      <c r="D16" s="388"/>
      <c r="E16" s="388"/>
      <c r="F16" s="388"/>
      <c r="G16" s="388"/>
      <c r="H16" s="388"/>
      <c r="I16" s="388"/>
      <c r="J16" s="388"/>
      <c r="K16" s="388"/>
      <c r="L16" s="388"/>
      <c r="M16" s="388"/>
      <c r="N16" s="388"/>
      <c r="O16" s="388"/>
      <c r="P16" s="388"/>
    </row>
    <row r="17" spans="2:16" s="19" customFormat="1" ht="12.75">
      <c r="B17" s="112"/>
      <c r="C17" s="61"/>
      <c r="D17" s="61"/>
      <c r="E17" s="61"/>
      <c r="F17" s="61"/>
      <c r="G17" s="61"/>
      <c r="H17" s="61"/>
      <c r="I17" s="61"/>
      <c r="J17" s="61"/>
      <c r="K17" s="61"/>
      <c r="L17" s="61"/>
      <c r="M17" s="61"/>
      <c r="N17" s="61"/>
      <c r="O17" s="61"/>
      <c r="P17" s="61"/>
    </row>
    <row r="18" spans="2:16" s="19" customFormat="1" ht="27.75" customHeight="1">
      <c r="B18" s="112"/>
      <c r="C18" s="388" t="s">
        <v>351</v>
      </c>
      <c r="D18" s="388"/>
      <c r="E18" s="388"/>
      <c r="F18" s="388"/>
      <c r="G18" s="388"/>
      <c r="H18" s="388"/>
      <c r="I18" s="388"/>
      <c r="J18" s="388"/>
      <c r="K18" s="388"/>
      <c r="L18" s="388"/>
      <c r="M18" s="388"/>
      <c r="N18" s="388"/>
      <c r="O18" s="388"/>
      <c r="P18" s="388"/>
    </row>
    <row r="19" spans="2:16" s="19" customFormat="1" ht="12.75">
      <c r="B19" s="112"/>
      <c r="C19" s="61"/>
      <c r="D19" s="61"/>
      <c r="E19" s="61"/>
      <c r="F19" s="61"/>
      <c r="G19" s="61"/>
      <c r="H19" s="61"/>
      <c r="I19" s="61"/>
      <c r="J19" s="61"/>
      <c r="K19" s="61"/>
      <c r="L19" s="61"/>
      <c r="M19" s="61"/>
      <c r="N19" s="61"/>
      <c r="O19" s="61"/>
      <c r="P19" s="61"/>
    </row>
    <row r="20" spans="2:16" s="19" customFormat="1" ht="30" customHeight="1">
      <c r="B20" s="112"/>
      <c r="C20" s="388" t="s">
        <v>391</v>
      </c>
      <c r="D20" s="388"/>
      <c r="E20" s="388"/>
      <c r="F20" s="388"/>
      <c r="G20" s="388"/>
      <c r="H20" s="388"/>
      <c r="I20" s="388"/>
      <c r="J20" s="388"/>
      <c r="K20" s="388"/>
      <c r="L20" s="388"/>
      <c r="M20" s="388"/>
      <c r="N20" s="388"/>
      <c r="O20" s="388"/>
      <c r="P20" s="388"/>
    </row>
    <row r="21" spans="2:16" s="19" customFormat="1" ht="12.75">
      <c r="B21" s="112"/>
      <c r="C21" s="61"/>
      <c r="D21" s="61"/>
      <c r="E21" s="61"/>
      <c r="F21" s="61"/>
      <c r="G21" s="61"/>
      <c r="H21" s="61"/>
      <c r="I21" s="61"/>
      <c r="J21" s="61"/>
      <c r="K21" s="61"/>
      <c r="L21" s="61"/>
      <c r="M21" s="61"/>
      <c r="N21" s="61"/>
      <c r="O21" s="61"/>
      <c r="P21" s="61"/>
    </row>
    <row r="22" spans="2:16" s="19" customFormat="1" ht="38.25">
      <c r="B22" s="112"/>
      <c r="C22" s="61"/>
      <c r="D22" s="61"/>
      <c r="E22" s="61"/>
      <c r="F22" s="61"/>
      <c r="G22" s="61"/>
      <c r="H22" s="61"/>
      <c r="I22" s="61"/>
      <c r="J22" s="61"/>
      <c r="K22" s="61"/>
      <c r="L22" s="119" t="s">
        <v>352</v>
      </c>
      <c r="M22" s="119"/>
      <c r="N22" s="119" t="s">
        <v>365</v>
      </c>
      <c r="O22" s="119"/>
      <c r="P22" s="119" t="s">
        <v>353</v>
      </c>
    </row>
    <row r="23" spans="2:16" s="19" customFormat="1" ht="12.75">
      <c r="B23" s="112"/>
      <c r="C23" s="61"/>
      <c r="D23" s="61"/>
      <c r="E23" s="61"/>
      <c r="F23" s="61"/>
      <c r="G23" s="61"/>
      <c r="H23" s="61"/>
      <c r="I23" s="61"/>
      <c r="J23" s="61"/>
      <c r="K23" s="61"/>
      <c r="L23" s="119" t="s">
        <v>40</v>
      </c>
      <c r="M23" s="103"/>
      <c r="N23" s="119" t="s">
        <v>40</v>
      </c>
      <c r="O23" s="103"/>
      <c r="P23" s="119" t="s">
        <v>40</v>
      </c>
    </row>
    <row r="24" spans="2:16" s="19" customFormat="1" ht="12.75">
      <c r="B24" s="112"/>
      <c r="C24" s="61"/>
      <c r="D24" s="61"/>
      <c r="E24" s="61"/>
      <c r="F24" s="61"/>
      <c r="G24" s="61"/>
      <c r="H24" s="61"/>
      <c r="I24" s="61"/>
      <c r="J24" s="61"/>
      <c r="K24" s="61"/>
      <c r="L24" s="61"/>
      <c r="M24" s="61"/>
      <c r="N24" s="61"/>
      <c r="O24" s="61"/>
      <c r="P24" s="61"/>
    </row>
    <row r="25" spans="4:16" s="19" customFormat="1" ht="12.75">
      <c r="D25" s="274" t="s">
        <v>354</v>
      </c>
      <c r="E25" s="61"/>
      <c r="F25" s="61"/>
      <c r="G25" s="61"/>
      <c r="H25" s="61"/>
      <c r="I25" s="61"/>
      <c r="J25" s="61"/>
      <c r="K25" s="61"/>
      <c r="L25" s="275"/>
      <c r="M25" s="275"/>
      <c r="N25" s="275"/>
      <c r="O25" s="275"/>
      <c r="P25" s="275"/>
    </row>
    <row r="26" spans="3:16" s="19" customFormat="1" ht="12.75">
      <c r="C26" s="276" t="s">
        <v>346</v>
      </c>
      <c r="D26" s="277" t="s">
        <v>355</v>
      </c>
      <c r="E26" s="61"/>
      <c r="F26" s="61"/>
      <c r="G26" s="61"/>
      <c r="H26" s="61"/>
      <c r="I26" s="61"/>
      <c r="J26" s="61"/>
      <c r="K26" s="61"/>
      <c r="L26" s="275">
        <v>271909</v>
      </c>
      <c r="M26" s="275"/>
      <c r="N26" s="275">
        <f>-N27+N28</f>
        <v>-88505</v>
      </c>
      <c r="O26" s="275"/>
      <c r="P26" s="275">
        <f>SUM(L26:N26)</f>
        <v>183404</v>
      </c>
    </row>
    <row r="27" spans="3:18" s="19" customFormat="1" ht="12.75" customHeight="1">
      <c r="C27" s="278" t="s">
        <v>346</v>
      </c>
      <c r="D27" s="112" t="s">
        <v>368</v>
      </c>
      <c r="E27" s="112"/>
      <c r="F27" s="59"/>
      <c r="G27" s="59"/>
      <c r="H27" s="61"/>
      <c r="I27" s="61"/>
      <c r="J27" s="61"/>
      <c r="K27" s="61"/>
      <c r="L27" s="275">
        <v>0</v>
      </c>
      <c r="M27" s="275"/>
      <c r="N27" s="275">
        <f>122566+10795</f>
        <v>133361</v>
      </c>
      <c r="O27" s="275"/>
      <c r="P27" s="275">
        <f>SUM(L27:N27)</f>
        <v>133361</v>
      </c>
      <c r="Q27" s="20"/>
      <c r="R27" s="20"/>
    </row>
    <row r="28" spans="3:18" s="19" customFormat="1" ht="12.75" customHeight="1">
      <c r="C28" s="278" t="s">
        <v>346</v>
      </c>
      <c r="D28" s="112" t="s">
        <v>369</v>
      </c>
      <c r="E28" s="112"/>
      <c r="F28" s="59"/>
      <c r="G28" s="59"/>
      <c r="H28" s="61"/>
      <c r="I28" s="61"/>
      <c r="J28" s="61"/>
      <c r="K28" s="61"/>
      <c r="L28" s="275">
        <v>0</v>
      </c>
      <c r="M28" s="275"/>
      <c r="N28" s="275">
        <f>11236+33620</f>
        <v>44856</v>
      </c>
      <c r="O28" s="275"/>
      <c r="P28" s="275">
        <f>SUM(L28:N28)</f>
        <v>44856</v>
      </c>
      <c r="Q28" s="20"/>
      <c r="R28" s="20"/>
    </row>
    <row r="29" spans="2:16" s="19" customFormat="1" ht="20.25" customHeight="1">
      <c r="B29" s="112"/>
      <c r="C29" s="61"/>
      <c r="D29" s="61"/>
      <c r="E29" s="61"/>
      <c r="F29" s="61"/>
      <c r="G29" s="61"/>
      <c r="H29" s="61"/>
      <c r="I29" s="61"/>
      <c r="J29" s="61"/>
      <c r="K29" s="61"/>
      <c r="L29" s="61"/>
      <c r="M29" s="61"/>
      <c r="N29" s="61"/>
      <c r="O29" s="61"/>
      <c r="P29" s="61"/>
    </row>
    <row r="30" spans="2:16" s="19" customFormat="1" ht="12.75">
      <c r="B30" s="112"/>
      <c r="C30" s="388" t="s">
        <v>356</v>
      </c>
      <c r="D30" s="388"/>
      <c r="E30" s="388"/>
      <c r="F30" s="388"/>
      <c r="G30" s="388"/>
      <c r="H30" s="388"/>
      <c r="I30" s="388"/>
      <c r="J30" s="388"/>
      <c r="K30" s="388"/>
      <c r="L30" s="388"/>
      <c r="M30" s="388"/>
      <c r="N30" s="388"/>
      <c r="O30" s="388"/>
      <c r="P30" s="388"/>
    </row>
    <row r="31" spans="2:16" s="19" customFormat="1" ht="12.75">
      <c r="B31" s="112"/>
      <c r="C31" s="61"/>
      <c r="D31" s="61"/>
      <c r="E31" s="61"/>
      <c r="F31" s="61"/>
      <c r="G31" s="61"/>
      <c r="H31" s="61"/>
      <c r="I31" s="61"/>
      <c r="J31" s="61"/>
      <c r="K31" s="61"/>
      <c r="L31" s="61"/>
      <c r="M31" s="61"/>
      <c r="N31" s="61"/>
      <c r="O31" s="61"/>
      <c r="P31" s="61"/>
    </row>
    <row r="32" spans="2:16" s="19" customFormat="1" ht="30" customHeight="1">
      <c r="B32" s="112"/>
      <c r="C32" s="388" t="s">
        <v>357</v>
      </c>
      <c r="D32" s="388"/>
      <c r="E32" s="388"/>
      <c r="F32" s="388"/>
      <c r="G32" s="388"/>
      <c r="H32" s="388"/>
      <c r="I32" s="388"/>
      <c r="J32" s="388"/>
      <c r="K32" s="388"/>
      <c r="L32" s="388"/>
      <c r="M32" s="388"/>
      <c r="N32" s="388"/>
      <c r="O32" s="388"/>
      <c r="P32" s="388"/>
    </row>
    <row r="33" spans="2:16" s="19" customFormat="1" ht="12.75">
      <c r="B33" s="112"/>
      <c r="C33" s="61"/>
      <c r="D33" s="61"/>
      <c r="E33" s="61"/>
      <c r="F33" s="61"/>
      <c r="G33" s="61"/>
      <c r="H33" s="61"/>
      <c r="I33" s="61"/>
      <c r="J33" s="61"/>
      <c r="K33" s="61"/>
      <c r="L33" s="61"/>
      <c r="M33" s="61"/>
      <c r="N33" s="61"/>
      <c r="O33" s="61"/>
      <c r="P33" s="61"/>
    </row>
    <row r="34" spans="2:16" s="19" customFormat="1" ht="26.25" customHeight="1">
      <c r="B34" s="112"/>
      <c r="C34" s="388" t="s">
        <v>342</v>
      </c>
      <c r="D34" s="388"/>
      <c r="E34" s="388"/>
      <c r="F34" s="388"/>
      <c r="G34" s="388"/>
      <c r="H34" s="388"/>
      <c r="I34" s="388"/>
      <c r="J34" s="388"/>
      <c r="K34" s="388"/>
      <c r="L34" s="388"/>
      <c r="M34" s="388"/>
      <c r="N34" s="388"/>
      <c r="O34" s="388"/>
      <c r="P34" s="388"/>
    </row>
    <row r="35" spans="2:16" s="19" customFormat="1" ht="12.75">
      <c r="B35" s="112"/>
      <c r="C35" s="61"/>
      <c r="D35" s="61"/>
      <c r="E35" s="61"/>
      <c r="F35" s="61"/>
      <c r="G35" s="61"/>
      <c r="H35" s="61"/>
      <c r="I35" s="61"/>
      <c r="J35" s="61"/>
      <c r="K35" s="61"/>
      <c r="L35" s="61"/>
      <c r="M35" s="61"/>
      <c r="N35" s="61"/>
      <c r="O35" s="61"/>
      <c r="P35" s="61"/>
    </row>
    <row r="36" spans="2:16" s="19" customFormat="1" ht="12.75">
      <c r="B36" s="112"/>
      <c r="C36" s="61"/>
      <c r="D36" s="61"/>
      <c r="E36" s="61"/>
      <c r="F36" s="61"/>
      <c r="G36" s="61"/>
      <c r="H36" s="61"/>
      <c r="I36" s="61"/>
      <c r="J36" s="61"/>
      <c r="K36" s="61"/>
      <c r="L36" s="61"/>
      <c r="M36" s="61"/>
      <c r="N36" s="61"/>
      <c r="O36" s="61"/>
      <c r="P36" s="61"/>
    </row>
    <row r="37" spans="1:3" s="19" customFormat="1" ht="12.75">
      <c r="A37" s="18" t="s">
        <v>59</v>
      </c>
      <c r="B37" s="18"/>
      <c r="C37" s="18" t="s">
        <v>201</v>
      </c>
    </row>
    <row r="38" s="19" customFormat="1" ht="12.75"/>
    <row r="39" s="19" customFormat="1" ht="12.75">
      <c r="C39" s="19" t="s">
        <v>224</v>
      </c>
    </row>
    <row r="40" s="19" customFormat="1" ht="12.75"/>
    <row r="41" s="19" customFormat="1" ht="12.75"/>
    <row r="42" spans="1:5" s="19" customFormat="1" ht="12.75">
      <c r="A42" s="18" t="s">
        <v>150</v>
      </c>
      <c r="B42" s="18"/>
      <c r="C42" s="18" t="s">
        <v>67</v>
      </c>
      <c r="D42" s="18"/>
      <c r="E42" s="18"/>
    </row>
    <row r="43" s="19" customFormat="1" ht="12.75"/>
    <row r="44" spans="3:16" s="19" customFormat="1" ht="16.5" customHeight="1">
      <c r="C44" s="410" t="s">
        <v>392</v>
      </c>
      <c r="D44" s="410"/>
      <c r="E44" s="410"/>
      <c r="F44" s="410"/>
      <c r="G44" s="410"/>
      <c r="H44" s="410"/>
      <c r="I44" s="410"/>
      <c r="J44" s="410"/>
      <c r="K44" s="410"/>
      <c r="L44" s="410"/>
      <c r="M44" s="410"/>
      <c r="N44" s="410"/>
      <c r="O44" s="410"/>
      <c r="P44" s="410"/>
    </row>
    <row r="45" s="19" customFormat="1" ht="12.75">
      <c r="A45" s="18"/>
    </row>
    <row r="46" s="19" customFormat="1" ht="12.75">
      <c r="A46" s="18"/>
    </row>
    <row r="47" spans="1:3" s="19" customFormat="1" ht="12.75">
      <c r="A47" s="18" t="s">
        <v>202</v>
      </c>
      <c r="C47" s="18" t="s">
        <v>203</v>
      </c>
    </row>
    <row r="48" spans="1:3" s="19" customFormat="1" ht="12.75">
      <c r="A48" s="18"/>
      <c r="C48" s="18"/>
    </row>
    <row r="49" spans="1:16" s="19" customFormat="1" ht="40.5" customHeight="1">
      <c r="A49" s="18"/>
      <c r="C49" s="410" t="s">
        <v>393</v>
      </c>
      <c r="D49" s="410"/>
      <c r="E49" s="410"/>
      <c r="F49" s="410"/>
      <c r="G49" s="410"/>
      <c r="H49" s="410"/>
      <c r="I49" s="410"/>
      <c r="J49" s="410"/>
      <c r="K49" s="410"/>
      <c r="L49" s="410"/>
      <c r="M49" s="410"/>
      <c r="N49" s="410"/>
      <c r="O49" s="410"/>
      <c r="P49" s="410"/>
    </row>
    <row r="50" spans="1:3" s="19" customFormat="1" ht="12.75">
      <c r="A50" s="18"/>
      <c r="C50" s="18"/>
    </row>
    <row r="51" spans="1:3" s="19" customFormat="1" ht="12.75">
      <c r="A51" s="18"/>
      <c r="C51" s="18"/>
    </row>
    <row r="52" spans="1:3" s="19" customFormat="1" ht="12.75">
      <c r="A52" s="18" t="s">
        <v>204</v>
      </c>
      <c r="C52" s="18" t="s">
        <v>252</v>
      </c>
    </row>
    <row r="53" spans="1:3" s="19" customFormat="1" ht="12.75">
      <c r="A53" s="18"/>
      <c r="C53" s="18"/>
    </row>
    <row r="54" spans="1:16" s="19" customFormat="1" ht="42" customHeight="1">
      <c r="A54" s="18"/>
      <c r="C54" s="410" t="s">
        <v>413</v>
      </c>
      <c r="D54" s="410"/>
      <c r="E54" s="410"/>
      <c r="F54" s="410"/>
      <c r="G54" s="410"/>
      <c r="H54" s="410"/>
      <c r="I54" s="410"/>
      <c r="J54" s="410"/>
      <c r="K54" s="410"/>
      <c r="L54" s="410"/>
      <c r="M54" s="410"/>
      <c r="N54" s="410"/>
      <c r="O54" s="410"/>
      <c r="P54" s="410"/>
    </row>
    <row r="55" s="19" customFormat="1" ht="12.75">
      <c r="A55" s="18"/>
    </row>
    <row r="56" s="19" customFormat="1" ht="12.75"/>
    <row r="57" spans="1:5" s="19" customFormat="1" ht="12.75">
      <c r="A57" s="18" t="s">
        <v>205</v>
      </c>
      <c r="B57" s="18"/>
      <c r="C57" s="18" t="s">
        <v>166</v>
      </c>
      <c r="D57" s="18"/>
      <c r="E57" s="18"/>
    </row>
    <row r="58" s="19" customFormat="1" ht="12.75"/>
    <row r="59" spans="2:16" s="19" customFormat="1" ht="27" customHeight="1">
      <c r="B59" s="112" t="s">
        <v>124</v>
      </c>
      <c r="C59" s="410" t="s">
        <v>374</v>
      </c>
      <c r="D59" s="410"/>
      <c r="E59" s="410"/>
      <c r="F59" s="410"/>
      <c r="G59" s="410"/>
      <c r="H59" s="410"/>
      <c r="I59" s="410"/>
      <c r="J59" s="410"/>
      <c r="K59" s="410"/>
      <c r="L59" s="410"/>
      <c r="M59" s="410"/>
      <c r="N59" s="410"/>
      <c r="O59" s="410"/>
      <c r="P59" s="410"/>
    </row>
    <row r="60" spans="3:16" s="19" customFormat="1" ht="12.75">
      <c r="C60" s="59"/>
      <c r="D60" s="59"/>
      <c r="E60" s="59"/>
      <c r="F60" s="59"/>
      <c r="G60" s="59"/>
      <c r="H60" s="59"/>
      <c r="I60" s="59"/>
      <c r="J60" s="59"/>
      <c r="K60" s="59"/>
      <c r="L60" s="59"/>
      <c r="M60" s="59"/>
      <c r="N60" s="59"/>
      <c r="O60" s="59"/>
      <c r="P60" s="59"/>
    </row>
    <row r="61" spans="3:16" s="161" customFormat="1" ht="27.75" customHeight="1">
      <c r="C61" s="61"/>
      <c r="E61" s="119" t="s">
        <v>263</v>
      </c>
      <c r="F61" s="118"/>
      <c r="G61" s="390" t="s">
        <v>269</v>
      </c>
      <c r="H61" s="390"/>
      <c r="I61" s="103"/>
      <c r="K61" s="61"/>
      <c r="L61" s="61"/>
      <c r="M61" s="61"/>
      <c r="N61" s="61"/>
      <c r="O61" s="61"/>
      <c r="P61" s="61"/>
    </row>
    <row r="62" spans="3:16" s="161" customFormat="1" ht="6.75" customHeight="1">
      <c r="C62" s="61"/>
      <c r="E62" s="103"/>
      <c r="F62" s="61"/>
      <c r="G62" s="103"/>
      <c r="H62" s="103"/>
      <c r="I62" s="103"/>
      <c r="K62" s="61"/>
      <c r="L62" s="61"/>
      <c r="M62" s="61"/>
      <c r="N62" s="61"/>
      <c r="O62" s="61"/>
      <c r="P62" s="61"/>
    </row>
    <row r="63" spans="3:16" s="19" customFormat="1" ht="12.75">
      <c r="C63" s="59"/>
      <c r="D63" s="408">
        <v>2.61</v>
      </c>
      <c r="E63" s="408"/>
      <c r="F63" s="59"/>
      <c r="G63" s="178"/>
      <c r="H63" s="178">
        <v>14</v>
      </c>
      <c r="I63" s="178"/>
      <c r="J63" s="241"/>
      <c r="K63" s="59"/>
      <c r="L63" s="409"/>
      <c r="M63" s="409"/>
      <c r="N63" s="409"/>
      <c r="O63" s="59"/>
      <c r="P63" s="59"/>
    </row>
    <row r="64" spans="3:16" s="19" customFormat="1" ht="12.75">
      <c r="C64" s="59"/>
      <c r="D64" s="408">
        <v>2.37</v>
      </c>
      <c r="E64" s="408"/>
      <c r="F64" s="59"/>
      <c r="G64" s="178"/>
      <c r="H64" s="178">
        <v>1</v>
      </c>
      <c r="I64" s="178"/>
      <c r="J64" s="241"/>
      <c r="K64" s="59"/>
      <c r="L64" s="409"/>
      <c r="M64" s="409"/>
      <c r="N64" s="409"/>
      <c r="O64" s="59"/>
      <c r="P64" s="59"/>
    </row>
    <row r="65" spans="3:16" s="19" customFormat="1" ht="12.75">
      <c r="C65" s="59"/>
      <c r="D65" s="408">
        <v>3.58</v>
      </c>
      <c r="E65" s="408"/>
      <c r="F65" s="59"/>
      <c r="G65" s="178"/>
      <c r="H65" s="178">
        <v>8</v>
      </c>
      <c r="I65" s="178"/>
      <c r="J65" s="241"/>
      <c r="K65" s="59"/>
      <c r="L65" s="409"/>
      <c r="M65" s="409"/>
      <c r="N65" s="409"/>
      <c r="O65" s="59"/>
      <c r="P65" s="59"/>
    </row>
    <row r="66" spans="3:16" s="19" customFormat="1" ht="12.75">
      <c r="C66" s="59"/>
      <c r="D66" s="408">
        <v>3.77</v>
      </c>
      <c r="E66" s="408"/>
      <c r="F66" s="59"/>
      <c r="G66" s="178"/>
      <c r="H66" s="178">
        <v>40</v>
      </c>
      <c r="I66" s="178"/>
      <c r="J66" s="241"/>
      <c r="K66" s="59"/>
      <c r="L66" s="409"/>
      <c r="M66" s="409"/>
      <c r="N66" s="409"/>
      <c r="O66" s="59"/>
      <c r="P66" s="59"/>
    </row>
    <row r="67" spans="3:16" s="19" customFormat="1" ht="12.75">
      <c r="C67" s="59"/>
      <c r="D67" s="408">
        <v>5.2</v>
      </c>
      <c r="E67" s="408"/>
      <c r="F67" s="59"/>
      <c r="G67" s="188"/>
      <c r="H67" s="188">
        <v>1860</v>
      </c>
      <c r="I67" s="178"/>
      <c r="J67" s="241"/>
      <c r="K67" s="59"/>
      <c r="L67" s="409"/>
      <c r="M67" s="409"/>
      <c r="N67" s="409"/>
      <c r="O67" s="59"/>
      <c r="P67" s="59"/>
    </row>
    <row r="68" spans="3:16" s="19" customFormat="1" ht="12.75">
      <c r="C68" s="59"/>
      <c r="D68" s="408">
        <v>6.9</v>
      </c>
      <c r="E68" s="408">
        <v>6.9</v>
      </c>
      <c r="F68" s="59"/>
      <c r="G68" s="188"/>
      <c r="H68" s="188">
        <v>400</v>
      </c>
      <c r="I68" s="178"/>
      <c r="J68" s="241"/>
      <c r="K68" s="59"/>
      <c r="L68" s="409"/>
      <c r="M68" s="409"/>
      <c r="N68" s="409"/>
      <c r="O68" s="59"/>
      <c r="P68" s="59"/>
    </row>
    <row r="69" spans="3:16" s="19" customFormat="1" ht="12.75">
      <c r="C69" s="59"/>
      <c r="D69" s="243"/>
      <c r="E69" s="243">
        <v>7.5</v>
      </c>
      <c r="F69" s="59"/>
      <c r="G69" s="188"/>
      <c r="H69" s="183">
        <v>1762</v>
      </c>
      <c r="I69" s="178"/>
      <c r="J69" s="241"/>
      <c r="K69" s="59"/>
      <c r="L69" s="178"/>
      <c r="M69" s="178"/>
      <c r="N69" s="178"/>
      <c r="O69" s="59"/>
      <c r="P69" s="59"/>
    </row>
    <row r="70" spans="3:16" s="128" customFormat="1" ht="17.25" customHeight="1">
      <c r="C70" s="179"/>
      <c r="D70" s="389"/>
      <c r="E70" s="389"/>
      <c r="F70" s="179"/>
      <c r="G70" s="129"/>
      <c r="H70" s="182">
        <f>SUM(G63:H69)</f>
        <v>4085</v>
      </c>
      <c r="I70" s="180"/>
      <c r="K70" s="179"/>
      <c r="L70" s="179"/>
      <c r="M70" s="179"/>
      <c r="N70" s="179"/>
      <c r="O70" s="179"/>
      <c r="P70" s="179"/>
    </row>
    <row r="71" spans="3:16" s="128" customFormat="1" ht="17.25" customHeight="1">
      <c r="C71" s="179"/>
      <c r="D71" s="245"/>
      <c r="E71" s="245"/>
      <c r="F71" s="179"/>
      <c r="G71" s="129"/>
      <c r="H71" s="180"/>
      <c r="I71" s="180"/>
      <c r="K71" s="179"/>
      <c r="L71" s="179"/>
      <c r="M71" s="179"/>
      <c r="N71" s="179"/>
      <c r="O71" s="179"/>
      <c r="P71" s="179"/>
    </row>
    <row r="72" spans="2:16" s="128" customFormat="1" ht="79.5" customHeight="1">
      <c r="B72" s="112" t="s">
        <v>125</v>
      </c>
      <c r="C72" s="410" t="s">
        <v>394</v>
      </c>
      <c r="D72" s="410"/>
      <c r="E72" s="410"/>
      <c r="F72" s="410"/>
      <c r="G72" s="410"/>
      <c r="H72" s="410"/>
      <c r="I72" s="410"/>
      <c r="J72" s="410"/>
      <c r="K72" s="410"/>
      <c r="L72" s="410"/>
      <c r="M72" s="410"/>
      <c r="N72" s="410"/>
      <c r="O72" s="410"/>
      <c r="P72" s="410"/>
    </row>
    <row r="73" spans="2:16" s="128" customFormat="1" ht="12.75">
      <c r="B73" s="112"/>
      <c r="C73" s="59"/>
      <c r="D73" s="59"/>
      <c r="E73" s="59"/>
      <c r="F73" s="59"/>
      <c r="G73" s="59"/>
      <c r="H73" s="59"/>
      <c r="I73" s="59"/>
      <c r="J73" s="59"/>
      <c r="K73" s="59"/>
      <c r="L73" s="59"/>
      <c r="M73" s="59"/>
      <c r="N73" s="59"/>
      <c r="O73" s="59"/>
      <c r="P73" s="59"/>
    </row>
    <row r="74" spans="2:16" s="128" customFormat="1" ht="53.25" customHeight="1">
      <c r="B74" s="112" t="s">
        <v>266</v>
      </c>
      <c r="C74" s="388" t="s">
        <v>406</v>
      </c>
      <c r="D74" s="410"/>
      <c r="E74" s="410"/>
      <c r="F74" s="410"/>
      <c r="G74" s="410"/>
      <c r="H74" s="410"/>
      <c r="I74" s="410"/>
      <c r="J74" s="410"/>
      <c r="K74" s="410"/>
      <c r="L74" s="410"/>
      <c r="M74" s="410"/>
      <c r="N74" s="410"/>
      <c r="O74" s="410"/>
      <c r="P74" s="410"/>
    </row>
    <row r="75" s="19" customFormat="1" ht="6" customHeight="1"/>
    <row r="76" spans="2:16" s="128" customFormat="1" ht="30" customHeight="1">
      <c r="B76" s="112"/>
      <c r="C76" s="410" t="s">
        <v>395</v>
      </c>
      <c r="D76" s="410"/>
      <c r="E76" s="410"/>
      <c r="F76" s="410"/>
      <c r="G76" s="410"/>
      <c r="H76" s="410"/>
      <c r="I76" s="410"/>
      <c r="J76" s="410"/>
      <c r="K76" s="410"/>
      <c r="L76" s="410"/>
      <c r="M76" s="410"/>
      <c r="N76" s="410"/>
      <c r="O76" s="410"/>
      <c r="P76" s="410"/>
    </row>
    <row r="77" s="19" customFormat="1" ht="12.75"/>
    <row r="78" s="19" customFormat="1" ht="12.75"/>
    <row r="79" spans="1:3" s="19" customFormat="1" ht="12.75">
      <c r="A79" s="18" t="s">
        <v>206</v>
      </c>
      <c r="B79" s="18"/>
      <c r="C79" s="18" t="s">
        <v>209</v>
      </c>
    </row>
    <row r="80" spans="1:3" s="19" customFormat="1" ht="12.75">
      <c r="A80" s="18"/>
      <c r="B80" s="18"/>
      <c r="C80" s="18"/>
    </row>
    <row r="81" spans="3:16" ht="42">
      <c r="C81" s="112"/>
      <c r="D81" s="112"/>
      <c r="E81" s="112"/>
      <c r="F81" s="112"/>
      <c r="G81" s="112"/>
      <c r="H81" s="123"/>
      <c r="I81" s="123"/>
      <c r="J81" s="174"/>
      <c r="K81" s="174"/>
      <c r="L81" s="174"/>
      <c r="M81" s="75"/>
      <c r="N81" s="111" t="s">
        <v>117</v>
      </c>
      <c r="O81" s="111"/>
      <c r="P81" s="111" t="s">
        <v>43</v>
      </c>
    </row>
    <row r="82" spans="3:16" ht="12.75">
      <c r="C82" s="112"/>
      <c r="D82" s="112"/>
      <c r="E82" s="112"/>
      <c r="F82" s="112"/>
      <c r="G82" s="112"/>
      <c r="H82" s="105"/>
      <c r="I82" s="105"/>
      <c r="J82" s="90"/>
      <c r="K82" s="90"/>
      <c r="L82" s="90"/>
      <c r="M82" s="105"/>
      <c r="N82" s="88" t="s">
        <v>40</v>
      </c>
      <c r="O82" s="88"/>
      <c r="P82" s="88" t="s">
        <v>40</v>
      </c>
    </row>
    <row r="83" spans="3:16" ht="12.75">
      <c r="C83" s="112"/>
      <c r="D83" s="112"/>
      <c r="E83" s="112"/>
      <c r="F83" s="112"/>
      <c r="G83" s="112"/>
      <c r="H83" s="61"/>
      <c r="I83" s="61"/>
      <c r="J83" s="124"/>
      <c r="K83" s="124"/>
      <c r="L83" s="89"/>
      <c r="M83" s="61"/>
      <c r="N83" s="61"/>
      <c r="O83" s="61"/>
      <c r="P83" s="89"/>
    </row>
    <row r="84" spans="3:16" ht="12.75">
      <c r="C84" s="385" t="s">
        <v>22</v>
      </c>
      <c r="D84" s="385"/>
      <c r="E84" s="385"/>
      <c r="F84" s="385"/>
      <c r="G84" s="385"/>
      <c r="H84" s="385"/>
      <c r="I84" s="386"/>
      <c r="J84" s="386"/>
      <c r="K84" s="386"/>
      <c r="L84" s="386"/>
      <c r="M84" s="61"/>
      <c r="N84" s="61"/>
      <c r="O84" s="61"/>
      <c r="P84" s="89"/>
    </row>
    <row r="85" spans="3:16" ht="12.75">
      <c r="C85" s="387" t="s">
        <v>23</v>
      </c>
      <c r="D85" s="387"/>
      <c r="E85" s="387"/>
      <c r="F85" s="387"/>
      <c r="G85" s="387"/>
      <c r="H85" s="387"/>
      <c r="I85" s="387"/>
      <c r="J85" s="387"/>
      <c r="K85" s="125"/>
      <c r="L85" s="126"/>
      <c r="M85" s="124"/>
      <c r="N85" s="125">
        <v>105062</v>
      </c>
      <c r="O85" s="125"/>
      <c r="P85" s="126">
        <v>0</v>
      </c>
    </row>
    <row r="86" spans="3:16" ht="12.75">
      <c r="C86" s="385" t="s">
        <v>295</v>
      </c>
      <c r="D86" s="385"/>
      <c r="E86" s="385"/>
      <c r="F86" s="385"/>
      <c r="G86" s="385"/>
      <c r="H86" s="385"/>
      <c r="I86" s="386"/>
      <c r="J86" s="386"/>
      <c r="K86" s="386"/>
      <c r="L86" s="386"/>
      <c r="M86" s="61"/>
      <c r="N86" s="61"/>
      <c r="O86" s="61"/>
      <c r="P86" s="89"/>
    </row>
    <row r="87" spans="3:16" ht="12.75">
      <c r="C87" s="387" t="s">
        <v>290</v>
      </c>
      <c r="D87" s="387"/>
      <c r="E87" s="387"/>
      <c r="F87" s="387"/>
      <c r="G87" s="387"/>
      <c r="H87" s="387"/>
      <c r="I87" s="387"/>
      <c r="J87" s="387"/>
      <c r="K87" s="125"/>
      <c r="L87" s="126"/>
      <c r="M87" s="124"/>
      <c r="N87" s="125">
        <v>0</v>
      </c>
      <c r="O87" s="125"/>
      <c r="P87" s="126">
        <v>104650</v>
      </c>
    </row>
    <row r="88" spans="3:18" ht="13.5" thickBot="1">
      <c r="C88" s="128"/>
      <c r="D88" s="128"/>
      <c r="E88" s="128"/>
      <c r="F88" s="128"/>
      <c r="G88" s="128"/>
      <c r="H88" s="129"/>
      <c r="I88" s="129"/>
      <c r="J88" s="175"/>
      <c r="K88" s="175"/>
      <c r="L88" s="176"/>
      <c r="M88" s="129"/>
      <c r="N88" s="130">
        <f>SUM(N85:N87)</f>
        <v>105062</v>
      </c>
      <c r="O88" s="130" t="e">
        <f>SUM(#REF!)</f>
        <v>#REF!</v>
      </c>
      <c r="P88" s="131">
        <f>SUM(P85:P87)</f>
        <v>104650</v>
      </c>
      <c r="Q88" s="130" t="e">
        <f>SUM(#REF!)</f>
        <v>#REF!</v>
      </c>
      <c r="R88" s="175" t="e">
        <f>SUM(#REF!)</f>
        <v>#REF!</v>
      </c>
    </row>
  </sheetData>
  <mergeCells count="36">
    <mergeCell ref="G61:H61"/>
    <mergeCell ref="C15:P15"/>
    <mergeCell ref="C16:P16"/>
    <mergeCell ref="C18:P18"/>
    <mergeCell ref="C20:P20"/>
    <mergeCell ref="C44:P44"/>
    <mergeCell ref="C30:P30"/>
    <mergeCell ref="C32:P32"/>
    <mergeCell ref="C34:P34"/>
    <mergeCell ref="A1:P1"/>
    <mergeCell ref="A2:P2"/>
    <mergeCell ref="C11:P11"/>
    <mergeCell ref="C13:P13"/>
    <mergeCell ref="D70:E70"/>
    <mergeCell ref="C49:P49"/>
    <mergeCell ref="L63:N63"/>
    <mergeCell ref="D63:E63"/>
    <mergeCell ref="D68:E68"/>
    <mergeCell ref="L68:N68"/>
    <mergeCell ref="D67:E67"/>
    <mergeCell ref="C54:P54"/>
    <mergeCell ref="C59:P59"/>
    <mergeCell ref="L67:N67"/>
    <mergeCell ref="C72:P72"/>
    <mergeCell ref="C86:L86"/>
    <mergeCell ref="C87:J87"/>
    <mergeCell ref="C84:L84"/>
    <mergeCell ref="C85:J85"/>
    <mergeCell ref="C74:P74"/>
    <mergeCell ref="C76:P76"/>
    <mergeCell ref="D66:E66"/>
    <mergeCell ref="L66:N66"/>
    <mergeCell ref="D64:E64"/>
    <mergeCell ref="L64:N64"/>
    <mergeCell ref="D65:E65"/>
    <mergeCell ref="L65:N65"/>
  </mergeCells>
  <printOptions/>
  <pageMargins left="0.91" right="0.38" top="1.33" bottom="1.17" header="0.38" footer="1"/>
  <pageSetup horizontalDpi="600" verticalDpi="600" orientation="portrait" paperSize="9" scale="94" r:id="rId1"/>
  <headerFooter alignWithMargins="0">
    <oddFooter>&amp;C&amp;"Times New Roman,Regular"&amp;7- Page &amp;P+4 -</oddFooter>
  </headerFooter>
  <rowBreaks count="2" manualBreakCount="2">
    <brk id="41" max="255" man="1"/>
    <brk id="71" max="255" man="1"/>
  </rowBreaks>
</worksheet>
</file>

<file path=xl/worksheets/sheet6.xml><?xml version="1.0" encoding="utf-8"?>
<worksheet xmlns="http://schemas.openxmlformats.org/spreadsheetml/2006/main" xmlns:r="http://schemas.openxmlformats.org/officeDocument/2006/relationships">
  <dimension ref="A1:O50"/>
  <sheetViews>
    <sheetView showGridLines="0" workbookViewId="0" topLeftCell="A1">
      <selection activeCell="A1" sqref="A1:I1"/>
    </sheetView>
  </sheetViews>
  <sheetFormatPr defaultColWidth="9.140625" defaultRowHeight="12.75"/>
  <cols>
    <col min="1" max="1" width="2.8515625" style="19" customWidth="1"/>
    <col min="2" max="2" width="20.8515625" style="19" customWidth="1"/>
    <col min="3" max="3" width="9.140625" style="19" customWidth="1"/>
    <col min="4" max="4" width="10.8515625" style="19" customWidth="1"/>
    <col min="5" max="5" width="9.140625" style="19" customWidth="1"/>
    <col min="6" max="6" width="12.8515625" style="19" customWidth="1"/>
    <col min="7" max="7" width="9.57421875" style="19" customWidth="1"/>
    <col min="8" max="8" width="10.8515625" style="19" customWidth="1"/>
    <col min="9" max="9" width="10.7109375" style="19" customWidth="1"/>
    <col min="10" max="10" width="13.28125" style="19" customWidth="1"/>
    <col min="11" max="11" width="0.9921875" style="19" customWidth="1"/>
    <col min="12" max="12" width="11.8515625" style="19" customWidth="1"/>
    <col min="13" max="13" width="0.9921875" style="19" customWidth="1"/>
    <col min="14" max="14" width="13.421875" style="19" customWidth="1"/>
    <col min="15" max="15" width="11.28125" style="19" hidden="1" customWidth="1"/>
    <col min="16" max="16" width="1.28515625" style="19" customWidth="1"/>
    <col min="17" max="16384" width="9.140625" style="19" customWidth="1"/>
  </cols>
  <sheetData>
    <row r="1" spans="1:15" ht="18.75">
      <c r="A1" s="401" t="s">
        <v>119</v>
      </c>
      <c r="B1" s="401"/>
      <c r="C1" s="401"/>
      <c r="D1" s="401"/>
      <c r="E1" s="401"/>
      <c r="F1" s="401"/>
      <c r="G1" s="401"/>
      <c r="H1" s="401"/>
      <c r="I1" s="401"/>
      <c r="J1" s="113"/>
      <c r="K1" s="113"/>
      <c r="L1" s="113"/>
      <c r="M1" s="113"/>
      <c r="N1" s="113"/>
      <c r="O1" s="113"/>
    </row>
    <row r="2" spans="1:15" ht="12.75">
      <c r="A2" s="403" t="s">
        <v>38</v>
      </c>
      <c r="B2" s="403"/>
      <c r="C2" s="403"/>
      <c r="D2" s="403"/>
      <c r="E2" s="403"/>
      <c r="F2" s="403"/>
      <c r="G2" s="403"/>
      <c r="H2" s="403"/>
      <c r="I2" s="403"/>
      <c r="J2" s="246"/>
      <c r="K2" s="246"/>
      <c r="L2" s="246"/>
      <c r="M2" s="246"/>
      <c r="N2" s="246"/>
      <c r="O2" s="114"/>
    </row>
    <row r="3" ht="12.75">
      <c r="N3" s="18"/>
    </row>
    <row r="4" spans="1:14" ht="14.25">
      <c r="A4" s="115" t="str">
        <f>'IS'!A4</f>
        <v>Interim report for the financial period ended 31 December 2004</v>
      </c>
      <c r="N4" s="18"/>
    </row>
    <row r="5" spans="1:14" ht="12.75">
      <c r="A5" s="116" t="s">
        <v>149</v>
      </c>
      <c r="N5" s="18"/>
    </row>
    <row r="6" spans="1:13" s="72" customFormat="1" ht="12.75">
      <c r="A6" s="81"/>
      <c r="B6" s="81"/>
      <c r="C6" s="81"/>
      <c r="D6" s="117"/>
      <c r="E6" s="81"/>
      <c r="F6" s="81"/>
      <c r="G6" s="81"/>
      <c r="H6" s="81"/>
      <c r="I6" s="81"/>
      <c r="J6" s="81"/>
      <c r="K6" s="81"/>
      <c r="L6" s="81"/>
      <c r="M6" s="81"/>
    </row>
    <row r="7" ht="12.75">
      <c r="A7" s="18" t="s">
        <v>225</v>
      </c>
    </row>
    <row r="9" spans="1:2" ht="12.75">
      <c r="A9" s="18" t="s">
        <v>207</v>
      </c>
      <c r="B9" s="18" t="s">
        <v>208</v>
      </c>
    </row>
    <row r="10" ht="6" customHeight="1"/>
    <row r="11" spans="2:9" s="247" customFormat="1" ht="36.75" customHeight="1">
      <c r="B11" s="248"/>
      <c r="C11" s="249" t="s">
        <v>75</v>
      </c>
      <c r="D11" s="249" t="s">
        <v>238</v>
      </c>
      <c r="E11" s="249" t="s">
        <v>239</v>
      </c>
      <c r="F11" s="249" t="s">
        <v>262</v>
      </c>
      <c r="G11" s="249" t="s">
        <v>240</v>
      </c>
      <c r="H11" s="249" t="s">
        <v>241</v>
      </c>
      <c r="I11" s="249" t="s">
        <v>242</v>
      </c>
    </row>
    <row r="12" spans="2:9" s="77" customFormat="1" ht="12">
      <c r="B12" s="250" t="str">
        <f>Sheet1!B6&amp;" Months Ended "&amp;TEXT(Sheet1!B9,"dd/mm/yy")</f>
        <v>6 Months Ended 31/12/04</v>
      </c>
      <c r="C12" s="73"/>
      <c r="D12" s="73"/>
      <c r="E12" s="73"/>
      <c r="F12" s="73"/>
      <c r="G12" s="73"/>
      <c r="H12" s="73"/>
      <c r="I12" s="73"/>
    </row>
    <row r="13" spans="2:9" s="77" customFormat="1" ht="7.5" customHeight="1">
      <c r="B13" s="250"/>
      <c r="C13" s="73"/>
      <c r="D13" s="73"/>
      <c r="E13" s="73"/>
      <c r="F13" s="73"/>
      <c r="G13" s="73"/>
      <c r="H13" s="73"/>
      <c r="I13" s="73"/>
    </row>
    <row r="14" spans="2:9" s="77" customFormat="1" ht="12">
      <c r="B14" s="251" t="s">
        <v>231</v>
      </c>
      <c r="C14" s="252"/>
      <c r="D14" s="252"/>
      <c r="E14" s="252"/>
      <c r="F14" s="252"/>
      <c r="G14" s="252"/>
      <c r="H14" s="252"/>
      <c r="I14" s="75"/>
    </row>
    <row r="15" spans="2:9" s="77" customFormat="1" ht="12">
      <c r="B15" s="253" t="s">
        <v>232</v>
      </c>
      <c r="C15" s="254">
        <f>'[5]Summary'!B10</f>
        <v>287992</v>
      </c>
      <c r="D15" s="254">
        <f>'[5]Summary'!C10</f>
        <v>256497</v>
      </c>
      <c r="E15" s="254">
        <f>'[5]Summary'!D10</f>
        <v>22902</v>
      </c>
      <c r="F15" s="254">
        <f>'[5]Summary'!$E$10+'[5]Summary'!$F$10+'[5]Summary'!$G$13</f>
        <v>2587590</v>
      </c>
      <c r="G15" s="254">
        <f>'[5]Summary'!H10</f>
        <v>39352</v>
      </c>
      <c r="H15" s="254">
        <f>'[5]Summary'!I10</f>
        <v>0</v>
      </c>
      <c r="I15" s="255">
        <f>SUM(C15:H15)</f>
        <v>3194333</v>
      </c>
    </row>
    <row r="16" spans="2:9" s="77" customFormat="1" ht="12">
      <c r="B16" s="253" t="s">
        <v>233</v>
      </c>
      <c r="C16" s="256">
        <f>'[5]Summary'!B12</f>
        <v>535651</v>
      </c>
      <c r="D16" s="256">
        <f>'[5]Summary'!C12</f>
        <v>0</v>
      </c>
      <c r="E16" s="256">
        <f>'[5]Summary'!D12</f>
        <v>0</v>
      </c>
      <c r="F16" s="256">
        <f>SUM('[5]Summary'!$E$12:$G$12)</f>
        <v>6024</v>
      </c>
      <c r="G16" s="256">
        <f>'[5]Summary'!H12</f>
        <v>0</v>
      </c>
      <c r="H16" s="256">
        <f>-SUM(C16:G16)</f>
        <v>-541675</v>
      </c>
      <c r="I16" s="256">
        <f>SUM(C16:H16)</f>
        <v>0</v>
      </c>
    </row>
    <row r="17" spans="2:9" s="77" customFormat="1" ht="12.75" thickBot="1">
      <c r="B17" s="257" t="s">
        <v>234</v>
      </c>
      <c r="C17" s="258">
        <f>SUM(C15:C16)</f>
        <v>823643</v>
      </c>
      <c r="D17" s="258">
        <f aca="true" t="shared" si="0" ref="D17:I17">SUM(D15:D16)</f>
        <v>256497</v>
      </c>
      <c r="E17" s="258">
        <f t="shared" si="0"/>
        <v>22902</v>
      </c>
      <c r="F17" s="258">
        <f>SUM(F15:F16)</f>
        <v>2593614</v>
      </c>
      <c r="G17" s="258">
        <f t="shared" si="0"/>
        <v>39352</v>
      </c>
      <c r="H17" s="258">
        <f t="shared" si="0"/>
        <v>-541675</v>
      </c>
      <c r="I17" s="258">
        <f t="shared" si="0"/>
        <v>3194333</v>
      </c>
    </row>
    <row r="18" spans="3:9" s="77" customFormat="1" ht="9" customHeight="1">
      <c r="C18" s="254"/>
      <c r="D18" s="254"/>
      <c r="E18" s="254"/>
      <c r="F18" s="254"/>
      <c r="G18" s="254"/>
      <c r="H18" s="254"/>
      <c r="I18" s="254"/>
    </row>
    <row r="19" spans="2:9" s="77" customFormat="1" ht="12">
      <c r="B19" s="251" t="s">
        <v>235</v>
      </c>
      <c r="C19" s="254"/>
      <c r="D19" s="254"/>
      <c r="E19" s="254"/>
      <c r="F19" s="254"/>
      <c r="G19" s="254"/>
      <c r="H19" s="254"/>
      <c r="I19" s="254"/>
    </row>
    <row r="20" spans="2:9" s="77" customFormat="1" ht="12">
      <c r="B20" s="253" t="s">
        <v>236</v>
      </c>
      <c r="C20" s="254">
        <f>'[5]Summary'!B16</f>
        <v>484377</v>
      </c>
      <c r="D20" s="254">
        <f>'[5]Summary'!C16</f>
        <v>117990</v>
      </c>
      <c r="E20" s="254">
        <f>'[5]Summary'!D16</f>
        <v>11744</v>
      </c>
      <c r="F20" s="254">
        <f>'[5]Summary'!$E$16+'[5]Summary'!$F$16+'[5]Summary'!$G$16</f>
        <v>58996</v>
      </c>
      <c r="G20" s="254">
        <f>'[5]Summary'!H16</f>
        <v>3708</v>
      </c>
      <c r="H20" s="254">
        <f>'[5]Summary'!I16</f>
        <v>0</v>
      </c>
      <c r="I20" s="255">
        <f>SUM(C20:H20)</f>
        <v>676815</v>
      </c>
    </row>
    <row r="21" spans="2:9" s="77" customFormat="1" ht="12">
      <c r="B21" s="253" t="s">
        <v>227</v>
      </c>
      <c r="C21" s="255"/>
      <c r="D21" s="255"/>
      <c r="E21" s="255"/>
      <c r="F21" s="255"/>
      <c r="G21" s="255"/>
      <c r="H21" s="255"/>
      <c r="I21" s="256">
        <f>'[5]Summary'!$J$17</f>
        <v>-37161</v>
      </c>
    </row>
    <row r="22" spans="2:9" s="77" customFormat="1" ht="12">
      <c r="B22" s="253" t="s">
        <v>218</v>
      </c>
      <c r="C22" s="255"/>
      <c r="D22" s="255"/>
      <c r="E22" s="255"/>
      <c r="F22" s="255"/>
      <c r="G22" s="255"/>
      <c r="H22" s="255"/>
      <c r="I22" s="254">
        <f>SUM(I20:I21)</f>
        <v>639654</v>
      </c>
    </row>
    <row r="23" spans="1:9" s="77" customFormat="1" ht="12">
      <c r="A23" s="259"/>
      <c r="B23" s="253" t="s">
        <v>158</v>
      </c>
      <c r="C23" s="254"/>
      <c r="D23" s="254"/>
      <c r="E23" s="254"/>
      <c r="F23" s="254"/>
      <c r="G23" s="254"/>
      <c r="H23" s="254"/>
      <c r="I23" s="255">
        <f>'[5]Summary'!$J$19</f>
        <v>-46969</v>
      </c>
    </row>
    <row r="24" spans="2:9" s="77" customFormat="1" ht="12">
      <c r="B24" s="253" t="s">
        <v>181</v>
      </c>
      <c r="C24" s="254"/>
      <c r="D24" s="254"/>
      <c r="E24" s="254"/>
      <c r="F24" s="254"/>
      <c r="G24" s="254"/>
      <c r="H24" s="254"/>
      <c r="I24" s="255">
        <f>'[5]Summary'!$J$20</f>
        <v>14579</v>
      </c>
    </row>
    <row r="25" spans="2:9" s="77" customFormat="1" ht="12.75">
      <c r="B25" s="253" t="s">
        <v>305</v>
      </c>
      <c r="C25" s="254">
        <f>'[5]Summary'!$B$21</f>
        <v>7264</v>
      </c>
      <c r="D25" s="254"/>
      <c r="E25" s="254"/>
      <c r="F25" s="254">
        <f>'[5]Summary'!$E$21</f>
        <v>21873</v>
      </c>
      <c r="G25" s="254"/>
      <c r="H25" s="1"/>
      <c r="I25" s="255">
        <f>SUM(C25:H25)</f>
        <v>29137</v>
      </c>
    </row>
    <row r="26" spans="2:9" s="77" customFormat="1" ht="12">
      <c r="B26" s="253" t="s">
        <v>173</v>
      </c>
      <c r="C26" s="255"/>
      <c r="D26" s="255"/>
      <c r="E26" s="255"/>
      <c r="F26" s="255"/>
      <c r="G26" s="255"/>
      <c r="H26" s="255"/>
      <c r="I26" s="260">
        <f>SUM(I22:I25)</f>
        <v>636401</v>
      </c>
    </row>
    <row r="27" spans="2:9" s="77" customFormat="1" ht="12">
      <c r="B27" s="253" t="s">
        <v>39</v>
      </c>
      <c r="C27" s="254"/>
      <c r="D27" s="254"/>
      <c r="E27" s="254"/>
      <c r="F27" s="254"/>
      <c r="G27" s="254"/>
      <c r="H27" s="254"/>
      <c r="I27" s="256">
        <f>'[6]Group'!$CI$26</f>
        <v>-26834</v>
      </c>
    </row>
    <row r="28" spans="2:9" s="77" customFormat="1" ht="12">
      <c r="B28" s="253" t="s">
        <v>243</v>
      </c>
      <c r="C28" s="254"/>
      <c r="D28" s="254"/>
      <c r="E28" s="254"/>
      <c r="F28" s="254"/>
      <c r="G28" s="254"/>
      <c r="H28" s="254"/>
      <c r="I28" s="255">
        <f>SUM(I26:I27)</f>
        <v>609567</v>
      </c>
    </row>
    <row r="29" spans="2:9" s="77" customFormat="1" ht="12">
      <c r="B29" s="253" t="s">
        <v>159</v>
      </c>
      <c r="C29" s="254"/>
      <c r="D29" s="254"/>
      <c r="E29" s="254"/>
      <c r="F29" s="254"/>
      <c r="G29" s="254"/>
      <c r="H29" s="254"/>
      <c r="I29" s="255">
        <f>'[6]Group'!$CI$28</f>
        <v>-95399</v>
      </c>
    </row>
    <row r="30" spans="2:9" s="77" customFormat="1" ht="12.75" thickBot="1">
      <c r="B30" s="253" t="s">
        <v>183</v>
      </c>
      <c r="C30" s="254"/>
      <c r="D30" s="254"/>
      <c r="E30" s="254"/>
      <c r="F30" s="254"/>
      <c r="G30" s="254"/>
      <c r="H30" s="254"/>
      <c r="I30" s="258">
        <f>SUM(I28:I29)</f>
        <v>514168</v>
      </c>
    </row>
    <row r="31" s="77" customFormat="1" ht="21.75" customHeight="1"/>
    <row r="32" s="77" customFormat="1" ht="12">
      <c r="B32" s="251" t="s">
        <v>381</v>
      </c>
    </row>
    <row r="33" s="77" customFormat="1" ht="7.5" customHeight="1"/>
    <row r="34" spans="2:9" s="77" customFormat="1" ht="12">
      <c r="B34" s="251" t="s">
        <v>231</v>
      </c>
      <c r="C34" s="252"/>
      <c r="D34" s="252"/>
      <c r="E34" s="252"/>
      <c r="F34" s="252"/>
      <c r="G34" s="252"/>
      <c r="H34" s="252"/>
      <c r="I34" s="75"/>
    </row>
    <row r="35" spans="2:9" s="77" customFormat="1" ht="12">
      <c r="B35" s="253" t="s">
        <v>244</v>
      </c>
      <c r="C35" s="261">
        <v>341922</v>
      </c>
      <c r="D35" s="261">
        <v>273493</v>
      </c>
      <c r="E35" s="261">
        <v>22116</v>
      </c>
      <c r="F35" s="261">
        <v>1983671</v>
      </c>
      <c r="G35" s="261">
        <v>42088</v>
      </c>
      <c r="H35" s="261">
        <v>0</v>
      </c>
      <c r="I35" s="262">
        <f>SUM(C35:H35)</f>
        <v>2663290</v>
      </c>
    </row>
    <row r="36" spans="2:9" s="77" customFormat="1" ht="12">
      <c r="B36" s="253" t="s">
        <v>233</v>
      </c>
      <c r="C36" s="263">
        <v>354334</v>
      </c>
      <c r="D36" s="263">
        <f>'[1]Summary'!C29</f>
        <v>0</v>
      </c>
      <c r="E36" s="263">
        <f>'[1]Summary'!D29</f>
        <v>0</v>
      </c>
      <c r="F36" s="263"/>
      <c r="G36" s="263">
        <f>'[1]Summary'!H29</f>
        <v>0</v>
      </c>
      <c r="H36" s="263">
        <f>-SUM(C36:G36)</f>
        <v>-354334</v>
      </c>
      <c r="I36" s="263">
        <f>SUM(C36:H36)</f>
        <v>0</v>
      </c>
    </row>
    <row r="37" spans="2:9" s="77" customFormat="1" ht="12.75" thickBot="1">
      <c r="B37" s="257" t="s">
        <v>234</v>
      </c>
      <c r="C37" s="264">
        <f>SUM(C35:C36)</f>
        <v>696256</v>
      </c>
      <c r="D37" s="264">
        <f aca="true" t="shared" si="1" ref="D37:I37">SUM(D35:D36)</f>
        <v>273493</v>
      </c>
      <c r="E37" s="264">
        <f t="shared" si="1"/>
        <v>22116</v>
      </c>
      <c r="F37" s="264">
        <f t="shared" si="1"/>
        <v>1983671</v>
      </c>
      <c r="G37" s="264">
        <f t="shared" si="1"/>
        <v>42088</v>
      </c>
      <c r="H37" s="264">
        <f t="shared" si="1"/>
        <v>-354334</v>
      </c>
      <c r="I37" s="264">
        <f t="shared" si="1"/>
        <v>2663290</v>
      </c>
    </row>
    <row r="38" spans="3:9" s="77" customFormat="1" ht="9.75" customHeight="1">
      <c r="C38" s="261"/>
      <c r="D38" s="261"/>
      <c r="E38" s="261"/>
      <c r="F38" s="261"/>
      <c r="G38" s="261"/>
      <c r="H38" s="261"/>
      <c r="I38" s="261"/>
    </row>
    <row r="39" spans="2:9" s="77" customFormat="1" ht="12">
      <c r="B39" s="251" t="s">
        <v>235</v>
      </c>
      <c r="C39" s="261"/>
      <c r="D39" s="261"/>
      <c r="E39" s="261"/>
      <c r="F39" s="261"/>
      <c r="G39" s="261"/>
      <c r="H39" s="261"/>
      <c r="I39" s="261"/>
    </row>
    <row r="40" spans="2:9" s="77" customFormat="1" ht="12">
      <c r="B40" s="253" t="s">
        <v>236</v>
      </c>
      <c r="C40" s="261">
        <v>364924</v>
      </c>
      <c r="D40" s="261">
        <v>124298</v>
      </c>
      <c r="E40" s="261">
        <v>10083</v>
      </c>
      <c r="F40" s="261">
        <v>65817</v>
      </c>
      <c r="G40" s="261">
        <v>8235</v>
      </c>
      <c r="H40" s="265">
        <v>0</v>
      </c>
      <c r="I40" s="261">
        <f>SUM(C40:H40)</f>
        <v>573357</v>
      </c>
    </row>
    <row r="41" spans="2:9" s="77" customFormat="1" ht="12">
      <c r="B41" s="253" t="s">
        <v>227</v>
      </c>
      <c r="C41" s="262"/>
      <c r="D41" s="262"/>
      <c r="E41" s="262"/>
      <c r="F41" s="262"/>
      <c r="G41" s="262"/>
      <c r="H41" s="262"/>
      <c r="I41" s="263">
        <v>-38481</v>
      </c>
    </row>
    <row r="42" spans="2:9" s="77" customFormat="1" ht="12">
      <c r="B42" s="253" t="s">
        <v>218</v>
      </c>
      <c r="C42" s="262"/>
      <c r="D42" s="262"/>
      <c r="E42" s="262"/>
      <c r="F42" s="262"/>
      <c r="G42" s="262"/>
      <c r="H42" s="262"/>
      <c r="I42" s="261">
        <f>SUM(I40:I41)</f>
        <v>534876</v>
      </c>
    </row>
    <row r="43" spans="2:9" s="77" customFormat="1" ht="12">
      <c r="B43" s="253" t="s">
        <v>158</v>
      </c>
      <c r="C43" s="261"/>
      <c r="D43" s="261"/>
      <c r="E43" s="261"/>
      <c r="F43" s="261"/>
      <c r="G43" s="261"/>
      <c r="H43" s="261"/>
      <c r="I43" s="262">
        <v>-29079</v>
      </c>
    </row>
    <row r="44" spans="2:9" s="77" customFormat="1" ht="12">
      <c r="B44" s="253" t="s">
        <v>181</v>
      </c>
      <c r="C44" s="261"/>
      <c r="D44" s="261"/>
      <c r="E44" s="261"/>
      <c r="F44" s="261"/>
      <c r="G44" s="261"/>
      <c r="H44" s="261"/>
      <c r="I44" s="262">
        <v>7005</v>
      </c>
    </row>
    <row r="45" spans="2:9" s="77" customFormat="1" ht="12">
      <c r="B45" s="253" t="s">
        <v>307</v>
      </c>
      <c r="C45" s="261">
        <v>4028</v>
      </c>
      <c r="D45" s="261"/>
      <c r="E45" s="261"/>
      <c r="F45" s="261">
        <v>17196</v>
      </c>
      <c r="G45" s="261"/>
      <c r="H45" s="261"/>
      <c r="I45" s="262">
        <f>SUM(C45:H45)</f>
        <v>21224</v>
      </c>
    </row>
    <row r="46" spans="2:9" s="77" customFormat="1" ht="12">
      <c r="B46" s="253" t="s">
        <v>173</v>
      </c>
      <c r="C46" s="262"/>
      <c r="D46" s="262"/>
      <c r="E46" s="262"/>
      <c r="F46" s="262"/>
      <c r="G46" s="262"/>
      <c r="H46" s="262"/>
      <c r="I46" s="266">
        <f>SUM(I42:I45)</f>
        <v>534026</v>
      </c>
    </row>
    <row r="47" spans="2:9" s="77" customFormat="1" ht="12">
      <c r="B47" s="253" t="s">
        <v>39</v>
      </c>
      <c r="C47" s="261"/>
      <c r="D47" s="261"/>
      <c r="E47" s="261"/>
      <c r="F47" s="261"/>
      <c r="G47" s="261"/>
      <c r="H47" s="261"/>
      <c r="I47" s="263">
        <v>-108083</v>
      </c>
    </row>
    <row r="48" spans="2:9" s="77" customFormat="1" ht="12">
      <c r="B48" s="253" t="s">
        <v>243</v>
      </c>
      <c r="C48" s="261"/>
      <c r="D48" s="261"/>
      <c r="E48" s="261"/>
      <c r="F48" s="261"/>
      <c r="G48" s="261"/>
      <c r="H48" s="261"/>
      <c r="I48" s="262">
        <f>SUM(I46:I47)</f>
        <v>425943</v>
      </c>
    </row>
    <row r="49" spans="2:9" s="77" customFormat="1" ht="12">
      <c r="B49" s="253" t="s">
        <v>159</v>
      </c>
      <c r="C49" s="261"/>
      <c r="D49" s="261"/>
      <c r="E49" s="261"/>
      <c r="F49" s="261"/>
      <c r="G49" s="261"/>
      <c r="H49" s="261"/>
      <c r="I49" s="262">
        <v>-93162</v>
      </c>
    </row>
    <row r="50" spans="2:10" s="77" customFormat="1" ht="12.75" thickBot="1">
      <c r="B50" s="253" t="s">
        <v>183</v>
      </c>
      <c r="C50" s="261"/>
      <c r="D50" s="261"/>
      <c r="E50" s="261"/>
      <c r="F50" s="261"/>
      <c r="G50" s="261"/>
      <c r="H50" s="261"/>
      <c r="I50" s="264">
        <f>SUM(I48:I49)</f>
        <v>332781</v>
      </c>
      <c r="J50" s="267"/>
    </row>
    <row r="51" s="77" customFormat="1" ht="12"/>
    <row r="52" s="77" customFormat="1" ht="12"/>
    <row r="53" s="77" customFormat="1" ht="12"/>
    <row r="54" s="77" customFormat="1" ht="12"/>
    <row r="55" s="77" customFormat="1" ht="12"/>
    <row r="56" s="77" customFormat="1" ht="12"/>
    <row r="57" s="77" customFormat="1" ht="12"/>
    <row r="58" s="77" customFormat="1" ht="12"/>
    <row r="59" s="77" customFormat="1" ht="12"/>
    <row r="60" s="77" customFormat="1" ht="12"/>
    <row r="61" s="77" customFormat="1" ht="12"/>
    <row r="62" s="77" customFormat="1" ht="12"/>
    <row r="63" s="77" customFormat="1" ht="12"/>
    <row r="64" s="77" customFormat="1" ht="12"/>
    <row r="65" s="77" customFormat="1" ht="12"/>
    <row r="66" s="77" customFormat="1" ht="12"/>
  </sheetData>
  <mergeCells count="2">
    <mergeCell ref="A1:I1"/>
    <mergeCell ref="A2:I2"/>
  </mergeCells>
  <printOptions/>
  <pageMargins left="0.91" right="0.38" top="1.3" bottom="1.17" header="0.38" footer="1"/>
  <pageSetup horizontalDpi="600" verticalDpi="600" orientation="portrait" paperSize="9" scale="92" r:id="rId1"/>
  <headerFooter alignWithMargins="0">
    <oddFooter>&amp;C&amp;"Times New Roman,Regular"&amp;7- Page &amp;P+7 -</oddFooter>
  </headerFooter>
</worksheet>
</file>

<file path=xl/worksheets/sheet7.xml><?xml version="1.0" encoding="utf-8"?>
<worksheet xmlns="http://schemas.openxmlformats.org/spreadsheetml/2006/main" xmlns:r="http://schemas.openxmlformats.org/officeDocument/2006/relationships">
  <dimension ref="A1:Q37"/>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14062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01" t="s">
        <v>119</v>
      </c>
      <c r="B1" s="401"/>
      <c r="C1" s="401"/>
      <c r="D1" s="401"/>
      <c r="E1" s="401"/>
      <c r="F1" s="401"/>
      <c r="G1" s="401"/>
      <c r="H1" s="401"/>
      <c r="I1" s="401"/>
      <c r="J1" s="401"/>
      <c r="K1" s="401"/>
      <c r="L1" s="401"/>
      <c r="M1" s="401"/>
      <c r="N1" s="401"/>
      <c r="O1" s="401"/>
      <c r="P1" s="401"/>
      <c r="Q1" s="113"/>
    </row>
    <row r="2" spans="1:17" s="19" customFormat="1" ht="12.75">
      <c r="A2" s="403" t="s">
        <v>38</v>
      </c>
      <c r="B2" s="403"/>
      <c r="C2" s="403"/>
      <c r="D2" s="403"/>
      <c r="E2" s="403"/>
      <c r="F2" s="403"/>
      <c r="G2" s="403"/>
      <c r="H2" s="403"/>
      <c r="I2" s="403"/>
      <c r="J2" s="403"/>
      <c r="K2" s="403"/>
      <c r="L2" s="403"/>
      <c r="M2" s="403"/>
      <c r="N2" s="403"/>
      <c r="O2" s="403"/>
      <c r="P2" s="403"/>
      <c r="Q2" s="114"/>
    </row>
    <row r="3" s="19" customFormat="1" ht="12.75">
      <c r="P3" s="18"/>
    </row>
    <row r="4" spans="1:16" s="19" customFormat="1" ht="14.25">
      <c r="A4" s="115" t="str">
        <f>'IS'!A4</f>
        <v>Interim report for the financial period ended 31 December 2004</v>
      </c>
      <c r="P4" s="18"/>
    </row>
    <row r="5" spans="1:16" s="19" customFormat="1" ht="12.75">
      <c r="A5" s="116" t="s">
        <v>149</v>
      </c>
      <c r="P5" s="18"/>
    </row>
    <row r="6" spans="1:15" s="72" customFormat="1" ht="12" customHeight="1">
      <c r="A6" s="81"/>
      <c r="B6" s="81"/>
      <c r="C6" s="81"/>
      <c r="D6" s="81"/>
      <c r="E6" s="117"/>
      <c r="F6" s="81"/>
      <c r="G6" s="81"/>
      <c r="H6" s="81"/>
      <c r="I6" s="81"/>
      <c r="J6" s="81"/>
      <c r="K6" s="81"/>
      <c r="L6" s="81"/>
      <c r="M6" s="81"/>
      <c r="N6" s="81"/>
      <c r="O6" s="81"/>
    </row>
    <row r="7" s="19" customFormat="1" ht="12.75">
      <c r="A7" s="18" t="s">
        <v>225</v>
      </c>
    </row>
    <row r="8" s="19" customFormat="1" ht="11.25" customHeight="1"/>
    <row r="9" spans="1:3" s="19" customFormat="1" ht="11.25" customHeight="1">
      <c r="A9" s="18"/>
      <c r="B9" s="18"/>
      <c r="C9" s="18"/>
    </row>
    <row r="10" spans="1:3" s="19" customFormat="1" ht="12.75">
      <c r="A10" s="18" t="s">
        <v>124</v>
      </c>
      <c r="B10" s="18"/>
      <c r="C10" s="18" t="s">
        <v>210</v>
      </c>
    </row>
    <row r="11" spans="1:3" s="19" customFormat="1" ht="10.5" customHeight="1">
      <c r="A11" s="18"/>
      <c r="B11" s="18"/>
      <c r="C11" s="18"/>
    </row>
    <row r="12" spans="1:16" s="19" customFormat="1" ht="25.5" customHeight="1">
      <c r="A12" s="18"/>
      <c r="B12" s="18"/>
      <c r="C12" s="410" t="s">
        <v>291</v>
      </c>
      <c r="D12" s="410"/>
      <c r="E12" s="410"/>
      <c r="F12" s="410"/>
      <c r="G12" s="410"/>
      <c r="H12" s="410"/>
      <c r="I12" s="410"/>
      <c r="J12" s="410"/>
      <c r="K12" s="410"/>
      <c r="L12" s="410"/>
      <c r="M12" s="410"/>
      <c r="N12" s="410"/>
      <c r="O12" s="410"/>
      <c r="P12" s="410"/>
    </row>
    <row r="13" s="19" customFormat="1" ht="10.5" customHeight="1"/>
    <row r="14" s="19" customFormat="1" ht="10.5" customHeight="1"/>
    <row r="15" spans="1:17" s="18" customFormat="1" ht="12.75">
      <c r="A15" s="18" t="s">
        <v>212</v>
      </c>
      <c r="C15" s="18" t="s">
        <v>164</v>
      </c>
      <c r="E15" s="102"/>
      <c r="F15" s="102"/>
      <c r="G15" s="102"/>
      <c r="H15" s="102"/>
      <c r="I15" s="102"/>
      <c r="J15" s="102"/>
      <c r="K15" s="102"/>
      <c r="L15" s="102"/>
      <c r="M15" s="102"/>
      <c r="N15" s="102"/>
      <c r="O15" s="102"/>
      <c r="P15" s="102"/>
      <c r="Q15" s="102"/>
    </row>
    <row r="16" spans="3:17" s="19" customFormat="1" ht="10.5" customHeight="1">
      <c r="C16" s="59"/>
      <c r="D16" s="59"/>
      <c r="E16" s="59"/>
      <c r="F16" s="59"/>
      <c r="G16" s="59"/>
      <c r="H16" s="59"/>
      <c r="I16" s="59"/>
      <c r="J16" s="59"/>
      <c r="K16" s="59"/>
      <c r="L16" s="59"/>
      <c r="M16" s="59"/>
      <c r="N16" s="59"/>
      <c r="O16" s="59"/>
      <c r="P16" s="59"/>
      <c r="Q16" s="59"/>
    </row>
    <row r="17" spans="3:17" s="19" customFormat="1" ht="30.75" customHeight="1">
      <c r="C17" s="388" t="s">
        <v>396</v>
      </c>
      <c r="D17" s="388"/>
      <c r="E17" s="388"/>
      <c r="F17" s="388"/>
      <c r="G17" s="388"/>
      <c r="H17" s="388"/>
      <c r="I17" s="388"/>
      <c r="J17" s="388"/>
      <c r="K17" s="388"/>
      <c r="L17" s="388"/>
      <c r="M17" s="388"/>
      <c r="N17" s="388"/>
      <c r="O17" s="388"/>
      <c r="P17" s="388"/>
      <c r="Q17" s="59"/>
    </row>
    <row r="18" spans="3:17" s="19" customFormat="1" ht="9" customHeight="1">
      <c r="C18" s="61"/>
      <c r="D18" s="61"/>
      <c r="E18" s="61"/>
      <c r="F18" s="61"/>
      <c r="G18" s="61"/>
      <c r="H18" s="61"/>
      <c r="I18" s="61"/>
      <c r="J18" s="61"/>
      <c r="K18" s="61"/>
      <c r="L18" s="61"/>
      <c r="M18" s="61"/>
      <c r="N18" s="61"/>
      <c r="O18" s="61"/>
      <c r="P18" s="61"/>
      <c r="Q18" s="59"/>
    </row>
    <row r="19" s="19" customFormat="1" ht="6" customHeight="1"/>
    <row r="20" spans="1:7" s="19" customFormat="1" ht="12.75">
      <c r="A20" s="18" t="s">
        <v>213</v>
      </c>
      <c r="B20" s="18"/>
      <c r="C20" s="18" t="s">
        <v>63</v>
      </c>
      <c r="D20" s="18"/>
      <c r="E20" s="18"/>
      <c r="F20" s="18"/>
      <c r="G20" s="18"/>
    </row>
    <row r="21" spans="1:7" s="19" customFormat="1" ht="10.5" customHeight="1">
      <c r="A21" s="18"/>
      <c r="B21" s="18"/>
      <c r="C21" s="18"/>
      <c r="D21" s="18"/>
      <c r="E21" s="18"/>
      <c r="F21" s="18"/>
      <c r="G21" s="18"/>
    </row>
    <row r="22" spans="1:16" s="19" customFormat="1" ht="26.25" customHeight="1">
      <c r="A22" s="18"/>
      <c r="B22" s="18"/>
      <c r="C22" s="388" t="str">
        <f>"There were no material changes in the composition of the Group during the financial period ended "&amp;TEXT(Sheet1!B9,"dd mmmm yyyy")&amp;" except for the following:-."</f>
        <v>There were no material changes in the composition of the Group during the financial period ended 31 December 2004 except for the following:-.</v>
      </c>
      <c r="D22" s="388"/>
      <c r="E22" s="388"/>
      <c r="F22" s="388"/>
      <c r="G22" s="388"/>
      <c r="H22" s="388"/>
      <c r="I22" s="388"/>
      <c r="J22" s="388"/>
      <c r="K22" s="388"/>
      <c r="L22" s="388"/>
      <c r="M22" s="388"/>
      <c r="N22" s="388"/>
      <c r="O22" s="388"/>
      <c r="P22" s="388"/>
    </row>
    <row r="23" spans="1:16" s="19" customFormat="1" ht="5.25" customHeight="1">
      <c r="A23" s="18"/>
      <c r="B23" s="18"/>
      <c r="C23" s="61"/>
      <c r="D23" s="61"/>
      <c r="E23" s="61"/>
      <c r="F23" s="61"/>
      <c r="G23" s="61"/>
      <c r="H23" s="61"/>
      <c r="I23" s="61"/>
      <c r="J23" s="61"/>
      <c r="K23" s="61"/>
      <c r="L23" s="61"/>
      <c r="M23" s="61"/>
      <c r="N23" s="61"/>
      <c r="O23" s="61"/>
      <c r="P23" s="61"/>
    </row>
    <row r="24" spans="1:16" s="19" customFormat="1" ht="9" customHeight="1">
      <c r="A24" s="18"/>
      <c r="B24" s="18"/>
      <c r="C24" s="388"/>
      <c r="D24" s="388"/>
      <c r="E24" s="388"/>
      <c r="F24" s="388"/>
      <c r="G24" s="388"/>
      <c r="H24" s="388"/>
      <c r="I24" s="388"/>
      <c r="J24" s="388"/>
      <c r="K24" s="388"/>
      <c r="L24" s="388"/>
      <c r="M24" s="388"/>
      <c r="N24" s="388"/>
      <c r="O24" s="388"/>
      <c r="P24" s="388"/>
    </row>
    <row r="25" spans="1:17" s="19" customFormat="1" ht="24.75" customHeight="1">
      <c r="A25" s="18"/>
      <c r="B25" s="18"/>
      <c r="C25" s="61"/>
      <c r="D25" s="61"/>
      <c r="E25" s="61"/>
      <c r="F25" s="61"/>
      <c r="G25" s="61"/>
      <c r="H25" s="61"/>
      <c r="I25" s="61"/>
      <c r="J25" s="61"/>
      <c r="K25" s="61"/>
      <c r="M25" s="111"/>
      <c r="N25" s="392" t="s">
        <v>281</v>
      </c>
      <c r="O25" s="392"/>
      <c r="P25" s="392"/>
      <c r="Q25" s="392"/>
    </row>
    <row r="26" spans="1:17" s="19" customFormat="1" ht="12.75" customHeight="1">
      <c r="A26" s="18"/>
      <c r="B26" s="18"/>
      <c r="C26" s="61"/>
      <c r="D26" s="61"/>
      <c r="E26" s="61"/>
      <c r="F26" s="61"/>
      <c r="G26" s="61"/>
      <c r="H26" s="61"/>
      <c r="I26" s="61"/>
      <c r="J26" s="61"/>
      <c r="K26" s="61"/>
      <c r="M26" s="111"/>
      <c r="N26" s="203">
        <v>38352</v>
      </c>
      <c r="O26" s="121"/>
      <c r="P26" s="203">
        <v>38168</v>
      </c>
      <c r="Q26" s="202"/>
    </row>
    <row r="27" spans="1:17" s="19" customFormat="1" ht="12.75" customHeight="1">
      <c r="A27" s="18"/>
      <c r="B27" s="18"/>
      <c r="C27" s="61"/>
      <c r="D27" s="61"/>
      <c r="E27" s="61"/>
      <c r="F27" s="61"/>
      <c r="G27" s="61"/>
      <c r="H27" s="61"/>
      <c r="I27" s="61"/>
      <c r="J27" s="61"/>
      <c r="K27" s="61"/>
      <c r="M27" s="111"/>
      <c r="N27" s="203"/>
      <c r="O27" s="121"/>
      <c r="P27" s="203"/>
      <c r="Q27" s="202"/>
    </row>
    <row r="28" spans="1:16" s="19" customFormat="1" ht="12.75" customHeight="1">
      <c r="A28" s="18"/>
      <c r="B28" s="18"/>
      <c r="C28" s="388" t="s">
        <v>343</v>
      </c>
      <c r="D28" s="391"/>
      <c r="E28" s="391"/>
      <c r="F28" s="391"/>
      <c r="G28" s="391"/>
      <c r="H28" s="391"/>
      <c r="I28" s="391"/>
      <c r="J28" s="391"/>
      <c r="K28" s="391"/>
      <c r="L28" s="391"/>
      <c r="M28" s="61"/>
      <c r="N28" s="177">
        <v>1</v>
      </c>
      <c r="O28" s="173"/>
      <c r="P28" s="238">
        <v>0</v>
      </c>
    </row>
    <row r="29" spans="1:16" s="19" customFormat="1" ht="12.75">
      <c r="A29" s="18"/>
      <c r="B29" s="18"/>
      <c r="C29" s="388" t="s">
        <v>344</v>
      </c>
      <c r="D29" s="391"/>
      <c r="E29" s="391"/>
      <c r="F29" s="391"/>
      <c r="G29" s="391"/>
      <c r="H29" s="391"/>
      <c r="I29" s="391"/>
      <c r="J29" s="391"/>
      <c r="K29" s="391"/>
      <c r="L29" s="391"/>
      <c r="M29" s="61"/>
      <c r="N29" s="177">
        <v>1</v>
      </c>
      <c r="O29" s="173"/>
      <c r="P29" s="238">
        <v>0</v>
      </c>
    </row>
    <row r="30" spans="1:16" s="19" customFormat="1" ht="12.75" customHeight="1">
      <c r="A30" s="18"/>
      <c r="B30" s="18"/>
      <c r="C30" s="388"/>
      <c r="D30" s="391"/>
      <c r="E30" s="391"/>
      <c r="F30" s="391"/>
      <c r="G30" s="391"/>
      <c r="H30" s="391"/>
      <c r="I30" s="391"/>
      <c r="J30" s="391"/>
      <c r="K30" s="391"/>
      <c r="L30" s="391"/>
      <c r="M30" s="61"/>
      <c r="N30" s="177"/>
      <c r="O30" s="173"/>
      <c r="P30" s="238"/>
    </row>
    <row r="31" spans="1:16" s="19" customFormat="1" ht="21.75" customHeight="1">
      <c r="A31" s="18"/>
      <c r="B31" s="18"/>
      <c r="C31" s="61"/>
      <c r="D31" s="237"/>
      <c r="E31" s="237"/>
      <c r="F31" s="237"/>
      <c r="G31" s="237"/>
      <c r="H31" s="237"/>
      <c r="I31" s="237"/>
      <c r="J31" s="237"/>
      <c r="K31" s="237"/>
      <c r="L31" s="237"/>
      <c r="M31" s="61"/>
      <c r="N31" s="177"/>
      <c r="O31" s="173"/>
      <c r="P31" s="238"/>
    </row>
    <row r="32" spans="3:16" s="19" customFormat="1" ht="30.75" customHeight="1">
      <c r="C32" s="410" t="s">
        <v>397</v>
      </c>
      <c r="D32" s="410"/>
      <c r="E32" s="410"/>
      <c r="F32" s="410"/>
      <c r="G32" s="410"/>
      <c r="H32" s="410"/>
      <c r="I32" s="410"/>
      <c r="J32" s="410"/>
      <c r="K32" s="410"/>
      <c r="L32" s="410"/>
      <c r="M32" s="410"/>
      <c r="N32" s="410"/>
      <c r="O32" s="410"/>
      <c r="P32" s="410"/>
    </row>
    <row r="33" spans="3:16" s="19" customFormat="1" ht="4.5" customHeight="1">
      <c r="C33" s="59"/>
      <c r="D33" s="59"/>
      <c r="E33" s="59"/>
      <c r="F33" s="59"/>
      <c r="G33" s="59"/>
      <c r="H33" s="59"/>
      <c r="I33" s="59"/>
      <c r="J33" s="59"/>
      <c r="K33" s="59"/>
      <c r="L33" s="59"/>
      <c r="M33" s="59"/>
      <c r="N33" s="239"/>
      <c r="O33" s="59"/>
      <c r="P33" s="59"/>
    </row>
    <row r="34" spans="9:14" s="12" customFormat="1" ht="12.75">
      <c r="I34" s="91"/>
      <c r="J34" s="91"/>
      <c r="K34" s="91"/>
      <c r="L34" s="91"/>
      <c r="N34" s="91"/>
    </row>
    <row r="35" spans="1:16" ht="12.75">
      <c r="A35" s="18" t="s">
        <v>211</v>
      </c>
      <c r="B35" s="18"/>
      <c r="C35" s="18" t="s">
        <v>73</v>
      </c>
      <c r="D35" s="18"/>
      <c r="E35" s="18"/>
      <c r="F35" s="19"/>
      <c r="G35" s="19"/>
      <c r="H35" s="19"/>
      <c r="M35" s="19"/>
      <c r="O35" s="19"/>
      <c r="P35" s="20"/>
    </row>
    <row r="36" spans="1:16" ht="12.75">
      <c r="A36" s="19"/>
      <c r="B36" s="19"/>
      <c r="C36" s="19"/>
      <c r="D36" s="19"/>
      <c r="E36" s="19"/>
      <c r="F36" s="19"/>
      <c r="G36" s="19"/>
      <c r="H36" s="19"/>
      <c r="M36" s="19"/>
      <c r="O36" s="19"/>
      <c r="P36" s="20"/>
    </row>
    <row r="37" spans="1:16" ht="12.75">
      <c r="A37" s="19"/>
      <c r="B37" s="19"/>
      <c r="C37" s="410" t="s">
        <v>294</v>
      </c>
      <c r="D37" s="410"/>
      <c r="E37" s="410"/>
      <c r="F37" s="410"/>
      <c r="G37" s="410"/>
      <c r="H37" s="410"/>
      <c r="I37" s="410"/>
      <c r="J37" s="410"/>
      <c r="K37" s="410"/>
      <c r="L37" s="410"/>
      <c r="M37" s="410"/>
      <c r="N37" s="410"/>
      <c r="O37" s="410"/>
      <c r="P37" s="410"/>
    </row>
  </sheetData>
  <mergeCells count="12">
    <mergeCell ref="C29:L29"/>
    <mergeCell ref="C30:L30"/>
    <mergeCell ref="C32:P32"/>
    <mergeCell ref="C37:P37"/>
    <mergeCell ref="C28:L28"/>
    <mergeCell ref="A1:P1"/>
    <mergeCell ref="A2:P2"/>
    <mergeCell ref="C22:P22"/>
    <mergeCell ref="N25:Q25"/>
    <mergeCell ref="C24:P24"/>
    <mergeCell ref="C17:P17"/>
    <mergeCell ref="C12:P12"/>
  </mergeCells>
  <printOptions/>
  <pageMargins left="0.91" right="0.38" top="1.37" bottom="1.17" header="0.38" footer="1"/>
  <pageSetup horizontalDpi="600" verticalDpi="600" orientation="portrait" paperSize="9" scale="94" r:id="rId1"/>
  <headerFooter alignWithMargins="0">
    <oddFooter>&amp;C&amp;"Times New Roman,Regular"&amp;7- Page &amp;P+8 -</oddFooter>
  </headerFooter>
</worksheet>
</file>

<file path=xl/worksheets/sheet8.xml><?xml version="1.0" encoding="utf-8"?>
<worksheet xmlns="http://schemas.openxmlformats.org/spreadsheetml/2006/main" xmlns:r="http://schemas.openxmlformats.org/officeDocument/2006/relationships">
  <dimension ref="A1:R328"/>
  <sheetViews>
    <sheetView showGridLines="0"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01" t="s">
        <v>119</v>
      </c>
      <c r="B1" s="401"/>
      <c r="C1" s="401"/>
      <c r="D1" s="401"/>
      <c r="E1" s="401"/>
      <c r="F1" s="401"/>
      <c r="G1" s="401"/>
      <c r="H1" s="401"/>
      <c r="I1" s="401"/>
      <c r="J1" s="401"/>
      <c r="K1" s="401"/>
      <c r="L1" s="401"/>
      <c r="M1" s="401"/>
      <c r="N1" s="401"/>
      <c r="O1" s="401"/>
      <c r="P1" s="401"/>
      <c r="Q1" s="113"/>
    </row>
    <row r="2" spans="1:17" s="19" customFormat="1" ht="12.75">
      <c r="A2" s="403" t="s">
        <v>38</v>
      </c>
      <c r="B2" s="403"/>
      <c r="C2" s="403"/>
      <c r="D2" s="403"/>
      <c r="E2" s="403"/>
      <c r="F2" s="403"/>
      <c r="G2" s="403"/>
      <c r="H2" s="403"/>
      <c r="I2" s="403"/>
      <c r="J2" s="403"/>
      <c r="K2" s="403"/>
      <c r="L2" s="403"/>
      <c r="M2" s="403"/>
      <c r="N2" s="403"/>
      <c r="O2" s="403"/>
      <c r="P2" s="403"/>
      <c r="Q2" s="114"/>
    </row>
    <row r="3" s="19" customFormat="1" ht="12.75">
      <c r="P3" s="18"/>
    </row>
    <row r="4" spans="1:16" s="19" customFormat="1" ht="14.25">
      <c r="A4" s="115" t="str">
        <f>'IS'!A4</f>
        <v>Interim report for the financial period ended 31 December 2004</v>
      </c>
      <c r="P4" s="18"/>
    </row>
    <row r="5" spans="1:16" s="19" customFormat="1" ht="12.75">
      <c r="A5" s="116" t="s">
        <v>149</v>
      </c>
      <c r="P5" s="18"/>
    </row>
    <row r="6" spans="1:15" s="72" customFormat="1" ht="12.75">
      <c r="A6" s="81"/>
      <c r="B6" s="81"/>
      <c r="C6" s="81"/>
      <c r="D6" s="81"/>
      <c r="E6" s="117"/>
      <c r="F6" s="81"/>
      <c r="G6" s="81"/>
      <c r="H6" s="81"/>
      <c r="I6" s="81"/>
      <c r="J6" s="81"/>
      <c r="K6" s="81"/>
      <c r="L6" s="81"/>
      <c r="M6" s="81"/>
      <c r="N6" s="81"/>
      <c r="O6" s="81"/>
    </row>
    <row r="7" s="19" customFormat="1" ht="12.75">
      <c r="A7" s="18" t="s">
        <v>324</v>
      </c>
    </row>
    <row r="8" s="19" customFormat="1" ht="12.75"/>
    <row r="9" spans="1:16" s="19" customFormat="1" ht="12.75">
      <c r="A9" s="18" t="s">
        <v>48</v>
      </c>
      <c r="B9" s="18"/>
      <c r="C9" s="18" t="s">
        <v>114</v>
      </c>
      <c r="D9" s="18"/>
      <c r="E9" s="18"/>
      <c r="P9" s="20"/>
    </row>
    <row r="10" s="19" customFormat="1" ht="12.75">
      <c r="P10" s="20"/>
    </row>
    <row r="11" spans="3:16" s="19" customFormat="1" ht="66" customHeight="1">
      <c r="C11" s="410" t="s">
        <v>2</v>
      </c>
      <c r="D11" s="410"/>
      <c r="E11" s="410"/>
      <c r="F11" s="410"/>
      <c r="G11" s="410"/>
      <c r="H11" s="410"/>
      <c r="I11" s="410"/>
      <c r="J11" s="410"/>
      <c r="K11" s="410"/>
      <c r="L11" s="410"/>
      <c r="M11" s="410"/>
      <c r="N11" s="410"/>
      <c r="O11" s="410"/>
      <c r="P11" s="410"/>
    </row>
    <row r="12" s="19" customFormat="1" ht="5.25" customHeight="1">
      <c r="P12" s="20"/>
    </row>
    <row r="13" spans="3:16" s="19" customFormat="1" ht="66.75" customHeight="1">
      <c r="C13" s="410" t="s">
        <v>414</v>
      </c>
      <c r="D13" s="410"/>
      <c r="E13" s="410"/>
      <c r="F13" s="410"/>
      <c r="G13" s="410"/>
      <c r="H13" s="410"/>
      <c r="I13" s="410"/>
      <c r="J13" s="410"/>
      <c r="K13" s="410"/>
      <c r="L13" s="410"/>
      <c r="M13" s="410"/>
      <c r="N13" s="410"/>
      <c r="O13" s="410"/>
      <c r="P13" s="410"/>
    </row>
    <row r="14" s="19" customFormat="1" ht="15" customHeight="1">
      <c r="P14" s="20"/>
    </row>
    <row r="15" spans="3:16" s="19" customFormat="1" ht="28.5" customHeight="1">
      <c r="C15" s="410" t="s">
        <v>415</v>
      </c>
      <c r="D15" s="410"/>
      <c r="E15" s="410"/>
      <c r="F15" s="410"/>
      <c r="G15" s="410"/>
      <c r="H15" s="410"/>
      <c r="I15" s="410"/>
      <c r="J15" s="410"/>
      <c r="K15" s="410"/>
      <c r="L15" s="410"/>
      <c r="M15" s="410"/>
      <c r="N15" s="410"/>
      <c r="O15" s="410"/>
      <c r="P15" s="410"/>
    </row>
    <row r="16" s="19" customFormat="1" ht="12.75">
      <c r="P16" s="20"/>
    </row>
    <row r="17" spans="3:16" s="19" customFormat="1" ht="51.75" customHeight="1">
      <c r="C17" s="388" t="s">
        <v>417</v>
      </c>
      <c r="D17" s="410"/>
      <c r="E17" s="410"/>
      <c r="F17" s="410"/>
      <c r="G17" s="410"/>
      <c r="H17" s="410"/>
      <c r="I17" s="410"/>
      <c r="J17" s="410"/>
      <c r="K17" s="410"/>
      <c r="L17" s="410"/>
      <c r="M17" s="410"/>
      <c r="N17" s="410"/>
      <c r="O17" s="410"/>
      <c r="P17" s="410"/>
    </row>
    <row r="18" s="19" customFormat="1" ht="12.75">
      <c r="P18" s="20"/>
    </row>
    <row r="19" spans="3:16" s="19" customFormat="1" ht="43.5" customHeight="1">
      <c r="C19" s="442" t="str">
        <f>"In the opinion of the Directors, the results for the financial period under review have not been affected by any transaction or event of a material or unusual nature which may have arisen between"&amp;TEXT(Sheet1!B9," dd mmmm yyyy")&amp;" and the date of this announcement."</f>
        <v>In the opinion of the Directors, the results for the financial period under review have not been affected by any transaction or event of a material or unusual nature which may have arisen between 31 December 2004 and the date of this announcement.</v>
      </c>
      <c r="D19" s="443"/>
      <c r="E19" s="443"/>
      <c r="F19" s="443"/>
      <c r="G19" s="443"/>
      <c r="H19" s="443"/>
      <c r="I19" s="443"/>
      <c r="J19" s="443"/>
      <c r="K19" s="443"/>
      <c r="L19" s="443"/>
      <c r="M19" s="443"/>
      <c r="N19" s="443"/>
      <c r="O19" s="443"/>
      <c r="P19" s="443"/>
    </row>
    <row r="20" spans="3:16" s="19" customFormat="1" ht="12.75">
      <c r="C20" s="59"/>
      <c r="D20" s="244"/>
      <c r="E20" s="244"/>
      <c r="F20" s="244"/>
      <c r="G20" s="244"/>
      <c r="H20" s="244"/>
      <c r="I20" s="244"/>
      <c r="J20" s="244"/>
      <c r="K20" s="244"/>
      <c r="L20" s="244"/>
      <c r="M20" s="244"/>
      <c r="N20" s="244"/>
      <c r="O20" s="244"/>
      <c r="P20" s="244"/>
    </row>
    <row r="21" spans="3:16" s="19" customFormat="1" ht="12.75">
      <c r="C21" s="59"/>
      <c r="D21" s="244"/>
      <c r="E21" s="244"/>
      <c r="F21" s="244"/>
      <c r="G21" s="244"/>
      <c r="H21" s="244"/>
      <c r="I21" s="244"/>
      <c r="J21" s="244"/>
      <c r="K21" s="244"/>
      <c r="L21" s="244"/>
      <c r="M21" s="244"/>
      <c r="N21" s="244"/>
      <c r="O21" s="244"/>
      <c r="P21" s="244"/>
    </row>
    <row r="22" spans="1:16" s="19" customFormat="1" ht="28.5" customHeight="1">
      <c r="A22" s="204" t="s">
        <v>50</v>
      </c>
      <c r="B22" s="18"/>
      <c r="C22" s="439" t="s">
        <v>228</v>
      </c>
      <c r="D22" s="439"/>
      <c r="E22" s="440"/>
      <c r="F22" s="440"/>
      <c r="G22" s="440"/>
      <c r="H22" s="440"/>
      <c r="I22" s="440"/>
      <c r="J22" s="440"/>
      <c r="K22" s="440"/>
      <c r="L22" s="440"/>
      <c r="M22" s="440"/>
      <c r="N22" s="440"/>
      <c r="O22" s="440"/>
      <c r="P22" s="440"/>
    </row>
    <row r="23" s="19" customFormat="1" ht="12.75">
      <c r="P23" s="20"/>
    </row>
    <row r="24" spans="3:16" s="19" customFormat="1" ht="27" customHeight="1">
      <c r="C24" s="388" t="s">
        <v>416</v>
      </c>
      <c r="D24" s="410"/>
      <c r="E24" s="410"/>
      <c r="F24" s="410"/>
      <c r="G24" s="410"/>
      <c r="H24" s="410"/>
      <c r="I24" s="410"/>
      <c r="J24" s="410"/>
      <c r="K24" s="410"/>
      <c r="L24" s="410"/>
      <c r="M24" s="410"/>
      <c r="N24" s="410"/>
      <c r="O24" s="410"/>
      <c r="P24" s="410"/>
    </row>
    <row r="25" s="19" customFormat="1" ht="13.5" customHeight="1">
      <c r="P25" s="20"/>
    </row>
    <row r="26" spans="3:16" s="19" customFormat="1" ht="12.75">
      <c r="C26" s="410" t="s">
        <v>175</v>
      </c>
      <c r="D26" s="410"/>
      <c r="E26" s="410"/>
      <c r="F26" s="410"/>
      <c r="G26" s="410"/>
      <c r="H26" s="410"/>
      <c r="I26" s="410"/>
      <c r="J26" s="410"/>
      <c r="K26" s="410"/>
      <c r="L26" s="410"/>
      <c r="M26" s="410"/>
      <c r="N26" s="410"/>
      <c r="O26" s="410"/>
      <c r="P26" s="410"/>
    </row>
    <row r="27" spans="3:16" s="19" customFormat="1" ht="12.75">
      <c r="C27" s="59"/>
      <c r="D27" s="59"/>
      <c r="E27" s="59"/>
      <c r="F27" s="59"/>
      <c r="G27" s="59"/>
      <c r="H27" s="59"/>
      <c r="I27" s="59"/>
      <c r="J27" s="59"/>
      <c r="K27" s="59"/>
      <c r="L27" s="59"/>
      <c r="M27" s="59"/>
      <c r="N27" s="59"/>
      <c r="O27" s="59"/>
      <c r="P27" s="59"/>
    </row>
    <row r="28" spans="5:16" s="19" customFormat="1" ht="25.5">
      <c r="E28" s="72"/>
      <c r="F28" s="72"/>
      <c r="G28" s="438"/>
      <c r="H28" s="438"/>
      <c r="I28" s="284"/>
      <c r="J28" s="438" t="s">
        <v>171</v>
      </c>
      <c r="K28" s="438"/>
      <c r="L28" s="284" t="s">
        <v>172</v>
      </c>
      <c r="M28" s="438" t="s">
        <v>174</v>
      </c>
      <c r="N28" s="438"/>
      <c r="O28" s="438"/>
      <c r="P28" s="438"/>
    </row>
    <row r="29" spans="5:16" s="19" customFormat="1" ht="12.75">
      <c r="E29" s="72"/>
      <c r="F29" s="72"/>
      <c r="G29" s="72"/>
      <c r="H29" s="90"/>
      <c r="I29" s="90"/>
      <c r="J29" s="441" t="s">
        <v>40</v>
      </c>
      <c r="K29" s="441"/>
      <c r="L29" s="90" t="s">
        <v>40</v>
      </c>
      <c r="M29" s="90"/>
      <c r="N29" s="90" t="s">
        <v>40</v>
      </c>
      <c r="P29" s="89"/>
    </row>
    <row r="30" spans="5:16" s="19" customFormat="1" ht="12.75">
      <c r="E30" s="72"/>
      <c r="F30" s="72"/>
      <c r="G30" s="72"/>
      <c r="H30" s="90"/>
      <c r="I30" s="90"/>
      <c r="K30" s="90"/>
      <c r="M30" s="90"/>
      <c r="N30" s="90"/>
      <c r="P30" s="298"/>
    </row>
    <row r="31" spans="3:16" s="19" customFormat="1" ht="13.5">
      <c r="C31" s="19" t="s">
        <v>75</v>
      </c>
      <c r="G31" s="444"/>
      <c r="H31" s="444"/>
      <c r="I31" s="287"/>
      <c r="J31" s="282">
        <f>'[5]quarter'!$C$21</f>
        <v>254111</v>
      </c>
      <c r="K31" s="65"/>
      <c r="L31" s="20">
        <v>230266</v>
      </c>
      <c r="M31" s="60"/>
      <c r="N31" s="299">
        <f>J31-L31</f>
        <v>23845</v>
      </c>
      <c r="O31" s="300"/>
      <c r="P31" s="301">
        <f>N31/L31</f>
        <v>0.10355415041734342</v>
      </c>
    </row>
    <row r="32" spans="3:16" s="19" customFormat="1" ht="13.5">
      <c r="C32" s="19" t="s">
        <v>143</v>
      </c>
      <c r="G32" s="444"/>
      <c r="H32" s="444"/>
      <c r="I32" s="287"/>
      <c r="J32" s="296">
        <f>'[5]quarter'!$C$22</f>
        <v>54714</v>
      </c>
      <c r="K32" s="65"/>
      <c r="L32" s="302">
        <v>63276</v>
      </c>
      <c r="M32" s="60"/>
      <c r="N32" s="303">
        <f aca="true" t="shared" si="0" ref="N32:N42">J32-L32</f>
        <v>-8562</v>
      </c>
      <c r="O32" s="304"/>
      <c r="P32" s="301"/>
    </row>
    <row r="33" spans="3:16" s="19" customFormat="1" ht="13.5">
      <c r="C33" s="19" t="s">
        <v>144</v>
      </c>
      <c r="G33" s="444"/>
      <c r="H33" s="444"/>
      <c r="I33" s="287"/>
      <c r="J33" s="297">
        <f>'[5]quarter'!$C$23</f>
        <v>6034</v>
      </c>
      <c r="K33" s="65"/>
      <c r="L33" s="305">
        <v>5710</v>
      </c>
      <c r="M33" s="60"/>
      <c r="N33" s="306">
        <f t="shared" si="0"/>
        <v>324</v>
      </c>
      <c r="O33" s="304"/>
      <c r="P33" s="301"/>
    </row>
    <row r="34" spans="3:16" s="19" customFormat="1" ht="13.5">
      <c r="C34" s="437" t="s">
        <v>122</v>
      </c>
      <c r="D34" s="437"/>
      <c r="E34" s="437"/>
      <c r="G34" s="444"/>
      <c r="H34" s="444"/>
      <c r="I34" s="65">
        <f>SUM(I32:I33)</f>
        <v>0</v>
      </c>
      <c r="J34" s="293">
        <f>SUM(J32:K33)</f>
        <v>60748</v>
      </c>
      <c r="K34" s="65"/>
      <c r="L34" s="307">
        <f>SUM(L32:M33)</f>
        <v>68986</v>
      </c>
      <c r="M34" s="60"/>
      <c r="N34" s="308">
        <f>SUM(N32:O33)</f>
        <v>-8238</v>
      </c>
      <c r="O34" s="304"/>
      <c r="P34" s="301">
        <f aca="true" t="shared" si="1" ref="P34:P43">N34/L34</f>
        <v>-0.1194155335865248</v>
      </c>
    </row>
    <row r="35" spans="3:16" s="19" customFormat="1" ht="13.5">
      <c r="C35" s="446" t="s">
        <v>258</v>
      </c>
      <c r="D35" s="446"/>
      <c r="E35" s="446"/>
      <c r="F35" s="446"/>
      <c r="G35" s="446"/>
      <c r="H35" s="446"/>
      <c r="I35" s="287"/>
      <c r="J35" s="282">
        <f>'[5]quarter'!$C$30</f>
        <v>26906</v>
      </c>
      <c r="K35" s="65"/>
      <c r="L35" s="20">
        <v>32090</v>
      </c>
      <c r="M35" s="60"/>
      <c r="N35" s="299">
        <f t="shared" si="0"/>
        <v>-5184</v>
      </c>
      <c r="O35" s="300"/>
      <c r="P35" s="301">
        <f t="shared" si="1"/>
        <v>-0.16154565285135555</v>
      </c>
    </row>
    <row r="36" spans="3:16" s="19" customFormat="1" ht="13.5">
      <c r="C36" s="19" t="s">
        <v>226</v>
      </c>
      <c r="G36" s="444"/>
      <c r="H36" s="444"/>
      <c r="I36" s="18"/>
      <c r="J36" s="282">
        <f>'[5]quarter'!$C$31</f>
        <v>2984</v>
      </c>
      <c r="K36" s="282"/>
      <c r="L36" s="20">
        <v>724</v>
      </c>
      <c r="M36" s="60"/>
      <c r="N36" s="299">
        <f t="shared" si="0"/>
        <v>2260</v>
      </c>
      <c r="O36" s="304"/>
      <c r="P36" s="301"/>
    </row>
    <row r="37" spans="7:16" s="19" customFormat="1" ht="13.5">
      <c r="G37" s="444"/>
      <c r="H37" s="444"/>
      <c r="I37" s="282">
        <f>SUM(I31:I36)-I34</f>
        <v>0</v>
      </c>
      <c r="J37" s="293">
        <f>SUM(J31:K36)-J34</f>
        <v>344749</v>
      </c>
      <c r="K37" s="293"/>
      <c r="L37" s="307">
        <f>SUM(L31:M36)-L34</f>
        <v>332066</v>
      </c>
      <c r="M37" s="60"/>
      <c r="N37" s="308">
        <f>SUM(N31:O36)-N34</f>
        <v>12683</v>
      </c>
      <c r="O37" s="304"/>
      <c r="P37" s="301">
        <f t="shared" si="1"/>
        <v>0.038194214403160814</v>
      </c>
    </row>
    <row r="38" spans="3:16" s="19" customFormat="1" ht="13.5">
      <c r="C38" s="445" t="s">
        <v>339</v>
      </c>
      <c r="D38" s="445"/>
      <c r="E38" s="445"/>
      <c r="F38" s="445"/>
      <c r="G38" s="445"/>
      <c r="H38" s="445"/>
      <c r="I38" s="282"/>
      <c r="J38" s="291">
        <f>'[5]quarter'!$C$33</f>
        <v>-25584</v>
      </c>
      <c r="K38" s="291"/>
      <c r="L38" s="309">
        <v>-11577</v>
      </c>
      <c r="M38" s="60"/>
      <c r="N38" s="310">
        <f t="shared" si="0"/>
        <v>-14007</v>
      </c>
      <c r="O38" s="300"/>
      <c r="P38" s="301"/>
    </row>
    <row r="39" spans="3:16" s="19" customFormat="1" ht="12.75">
      <c r="C39" s="19" t="s">
        <v>218</v>
      </c>
      <c r="G39" s="374"/>
      <c r="H39" s="374"/>
      <c r="I39" s="65">
        <f>SUM(I37:J38)</f>
        <v>319165</v>
      </c>
      <c r="J39" s="65">
        <f>SUM(I37:J38)</f>
        <v>319165</v>
      </c>
      <c r="K39" s="65"/>
      <c r="L39" s="60">
        <f>SUM(K37:L38)</f>
        <v>320489</v>
      </c>
      <c r="M39" s="72"/>
      <c r="N39" s="311">
        <f>SUM(M37:N38)</f>
        <v>-1324</v>
      </c>
      <c r="O39" s="312"/>
      <c r="P39" s="301">
        <f>N39/L39</f>
        <v>-0.004131187029820056</v>
      </c>
    </row>
    <row r="40" spans="3:16" s="19" customFormat="1" ht="12.75">
      <c r="C40" s="19" t="s">
        <v>237</v>
      </c>
      <c r="G40" s="60"/>
      <c r="H40" s="60"/>
      <c r="I40" s="65"/>
      <c r="J40" s="65">
        <f>'[2]IS'!$E$15</f>
        <v>-28724</v>
      </c>
      <c r="K40" s="65"/>
      <c r="L40" s="60">
        <v>-18245</v>
      </c>
      <c r="N40" s="299">
        <f t="shared" si="0"/>
        <v>-10479</v>
      </c>
      <c r="O40" s="312"/>
      <c r="P40" s="301">
        <f t="shared" si="1"/>
        <v>0.5743491367497945</v>
      </c>
    </row>
    <row r="41" spans="3:16" s="19" customFormat="1" ht="12.75">
      <c r="C41" s="19" t="s">
        <v>181</v>
      </c>
      <c r="G41" s="60"/>
      <c r="H41" s="60"/>
      <c r="I41" s="65"/>
      <c r="J41" s="65">
        <f>'[2]IS'!$E$14</f>
        <v>8690</v>
      </c>
      <c r="K41" s="65"/>
      <c r="L41" s="60">
        <v>5889</v>
      </c>
      <c r="N41" s="299">
        <f t="shared" si="0"/>
        <v>2801</v>
      </c>
      <c r="O41" s="312"/>
      <c r="P41" s="301">
        <f t="shared" si="1"/>
        <v>0.47563253523518423</v>
      </c>
    </row>
    <row r="42" spans="3:16" s="19" customFormat="1" ht="12.75">
      <c r="C42" s="388" t="s">
        <v>305</v>
      </c>
      <c r="D42" s="388"/>
      <c r="E42" s="388"/>
      <c r="F42" s="388"/>
      <c r="G42" s="388"/>
      <c r="H42" s="388"/>
      <c r="I42" s="61"/>
      <c r="J42" s="313">
        <f>'[2]IS'!$E$16</f>
        <v>16239</v>
      </c>
      <c r="K42" s="313"/>
      <c r="L42" s="120">
        <v>12898</v>
      </c>
      <c r="M42" s="61"/>
      <c r="N42" s="299">
        <f t="shared" si="0"/>
        <v>3341</v>
      </c>
      <c r="O42" s="61"/>
      <c r="P42" s="301">
        <f t="shared" si="1"/>
        <v>0.25903240812529077</v>
      </c>
    </row>
    <row r="43" spans="3:16" s="19" customFormat="1" ht="13.5" thickBot="1">
      <c r="C43" s="388" t="s">
        <v>180</v>
      </c>
      <c r="D43" s="388"/>
      <c r="E43" s="388"/>
      <c r="F43" s="388"/>
      <c r="G43" s="388"/>
      <c r="H43" s="388"/>
      <c r="I43" s="61"/>
      <c r="J43" s="314">
        <f>SUM(J39:J42)</f>
        <v>315370</v>
      </c>
      <c r="K43" s="314"/>
      <c r="L43" s="315">
        <f>SUM(L39:L42)</f>
        <v>321031</v>
      </c>
      <c r="M43" s="61"/>
      <c r="N43" s="315">
        <f>SUM(N39:N42)</f>
        <v>-5661</v>
      </c>
      <c r="O43" s="61"/>
      <c r="P43" s="301">
        <f t="shared" si="1"/>
        <v>-0.017633811064975035</v>
      </c>
    </row>
    <row r="44" spans="3:16" s="19" customFormat="1" ht="12.75">
      <c r="C44" s="388"/>
      <c r="D44" s="388"/>
      <c r="E44" s="388"/>
      <c r="F44" s="388"/>
      <c r="G44" s="388"/>
      <c r="H44" s="388"/>
      <c r="I44" s="61"/>
      <c r="J44" s="61"/>
      <c r="K44" s="61"/>
      <c r="L44" s="61"/>
      <c r="M44" s="61"/>
      <c r="N44" s="61"/>
      <c r="O44" s="61"/>
      <c r="P44" s="61"/>
    </row>
    <row r="45" spans="3:16" s="19" customFormat="1" ht="12.75">
      <c r="C45" s="61"/>
      <c r="D45" s="61"/>
      <c r="E45" s="61"/>
      <c r="F45" s="61"/>
      <c r="G45" s="61"/>
      <c r="H45" s="61"/>
      <c r="I45" s="61"/>
      <c r="J45" s="61"/>
      <c r="K45" s="61"/>
      <c r="L45" s="61"/>
      <c r="M45" s="61"/>
      <c r="N45" s="61"/>
      <c r="O45" s="61"/>
      <c r="P45" s="61"/>
    </row>
    <row r="46" spans="1:16" s="19" customFormat="1" ht="12.75">
      <c r="A46" s="18" t="s">
        <v>51</v>
      </c>
      <c r="B46" s="18"/>
      <c r="C46" s="18" t="s">
        <v>76</v>
      </c>
      <c r="D46" s="18"/>
      <c r="E46" s="18"/>
      <c r="F46" s="18"/>
      <c r="G46" s="18"/>
      <c r="P46" s="20"/>
    </row>
    <row r="47" s="19" customFormat="1" ht="12.75">
      <c r="P47" s="20"/>
    </row>
    <row r="48" spans="3:16" s="19" customFormat="1" ht="0.75" customHeight="1">
      <c r="C48" s="410"/>
      <c r="D48" s="410"/>
      <c r="E48" s="410"/>
      <c r="F48" s="410"/>
      <c r="G48" s="410"/>
      <c r="H48" s="410"/>
      <c r="I48" s="410"/>
      <c r="J48" s="410"/>
      <c r="K48" s="410"/>
      <c r="L48" s="410"/>
      <c r="M48" s="410"/>
      <c r="N48" s="410"/>
      <c r="O48" s="410"/>
      <c r="P48" s="410"/>
    </row>
    <row r="49" spans="3:16" s="19" customFormat="1" ht="28.5" customHeight="1">
      <c r="C49" s="388" t="s">
        <v>3</v>
      </c>
      <c r="D49" s="410"/>
      <c r="E49" s="410"/>
      <c r="F49" s="410"/>
      <c r="G49" s="410"/>
      <c r="H49" s="410"/>
      <c r="I49" s="410"/>
      <c r="J49" s="410"/>
      <c r="K49" s="410"/>
      <c r="L49" s="410"/>
      <c r="M49" s="410"/>
      <c r="N49" s="410"/>
      <c r="O49" s="410"/>
      <c r="P49" s="410"/>
    </row>
    <row r="50" spans="3:16" s="19" customFormat="1" ht="12.75" customHeight="1">
      <c r="C50" s="59"/>
      <c r="D50" s="59"/>
      <c r="E50" s="59"/>
      <c r="F50" s="59"/>
      <c r="G50" s="59"/>
      <c r="H50" s="59"/>
      <c r="I50" s="59"/>
      <c r="J50" s="59"/>
      <c r="K50" s="59"/>
      <c r="L50" s="59"/>
      <c r="M50" s="59"/>
      <c r="N50" s="59"/>
      <c r="O50" s="59"/>
      <c r="P50" s="59"/>
    </row>
    <row r="51" spans="3:16" s="19" customFormat="1" ht="12.75">
      <c r="C51" s="59"/>
      <c r="D51" s="59"/>
      <c r="E51" s="59"/>
      <c r="F51" s="59"/>
      <c r="G51" s="59"/>
      <c r="H51" s="59"/>
      <c r="I51" s="59"/>
      <c r="J51" s="59"/>
      <c r="K51" s="59"/>
      <c r="L51" s="59"/>
      <c r="M51" s="59"/>
      <c r="N51" s="59"/>
      <c r="O51" s="59"/>
      <c r="P51" s="59"/>
    </row>
    <row r="52" spans="1:5" s="19" customFormat="1" ht="12.75">
      <c r="A52" s="18" t="s">
        <v>52</v>
      </c>
      <c r="B52" s="18"/>
      <c r="C52" s="18" t="s">
        <v>77</v>
      </c>
      <c r="D52" s="18"/>
      <c r="E52" s="18"/>
    </row>
    <row r="53" s="19" customFormat="1" ht="12" customHeight="1"/>
    <row r="54" spans="3:16" s="19" customFormat="1" ht="15.75" customHeight="1">
      <c r="C54" s="388" t="s">
        <v>345</v>
      </c>
      <c r="D54" s="410"/>
      <c r="E54" s="410"/>
      <c r="F54" s="410"/>
      <c r="G54" s="410"/>
      <c r="H54" s="410"/>
      <c r="I54" s="410"/>
      <c r="J54" s="410"/>
      <c r="K54" s="410"/>
      <c r="L54" s="410"/>
      <c r="M54" s="410"/>
      <c r="N54" s="410"/>
      <c r="O54" s="410"/>
      <c r="P54" s="410"/>
    </row>
    <row r="55" spans="3:16" s="19" customFormat="1" ht="12.75">
      <c r="C55" s="61"/>
      <c r="D55" s="61"/>
      <c r="E55" s="61"/>
      <c r="F55" s="61"/>
      <c r="G55" s="61"/>
      <c r="H55" s="61"/>
      <c r="I55" s="61"/>
      <c r="J55" s="61"/>
      <c r="K55" s="61"/>
      <c r="L55" s="61"/>
      <c r="M55" s="61"/>
      <c r="N55" s="61"/>
      <c r="O55" s="61"/>
      <c r="P55" s="61"/>
    </row>
    <row r="56" s="19" customFormat="1" ht="12.75"/>
    <row r="57" spans="1:7" s="19" customFormat="1" ht="12.75">
      <c r="A57" s="18" t="s">
        <v>54</v>
      </c>
      <c r="B57" s="18"/>
      <c r="C57" s="18" t="s">
        <v>39</v>
      </c>
      <c r="D57" s="18"/>
      <c r="E57" s="18"/>
      <c r="F57" s="18"/>
      <c r="G57" s="18"/>
    </row>
    <row r="58" spans="3:17" s="19" customFormat="1" ht="15" customHeight="1">
      <c r="C58" s="112"/>
      <c r="D58" s="112"/>
      <c r="E58" s="112"/>
      <c r="F58" s="112"/>
      <c r="G58" s="112"/>
      <c r="H58" s="121"/>
      <c r="I58" s="121"/>
      <c r="J58" s="394" t="str">
        <f>"INDIVIDUAL QUARTER ("&amp;Sheet1!$B$4&amp;")"</f>
        <v>INDIVIDUAL QUARTER (Q2)</v>
      </c>
      <c r="K58" s="394"/>
      <c r="L58" s="394"/>
      <c r="M58" s="122"/>
      <c r="N58" s="394" t="str">
        <f>"CUMULATIVE QUARTER ("&amp;Sheet1!$B$6&amp;" Mths)"</f>
        <v>CUMULATIVE QUARTER (6 Mths)</v>
      </c>
      <c r="O58" s="394"/>
      <c r="P58" s="394"/>
      <c r="Q58" s="89"/>
    </row>
    <row r="59" spans="3:17" s="19" customFormat="1" ht="52.5" customHeight="1">
      <c r="C59" s="112"/>
      <c r="D59" s="112"/>
      <c r="E59" s="112"/>
      <c r="F59" s="112"/>
      <c r="G59" s="112"/>
      <c r="H59" s="123"/>
      <c r="I59" s="123"/>
      <c r="J59" s="111" t="s">
        <v>41</v>
      </c>
      <c r="K59" s="111"/>
      <c r="L59" s="111" t="s">
        <v>118</v>
      </c>
      <c r="M59" s="75"/>
      <c r="N59" s="111" t="s">
        <v>117</v>
      </c>
      <c r="O59" s="111"/>
      <c r="P59" s="111" t="s">
        <v>43</v>
      </c>
      <c r="Q59" s="89"/>
    </row>
    <row r="60" spans="3:17" s="19" customFormat="1" ht="12.75">
      <c r="C60" s="112"/>
      <c r="D60" s="112"/>
      <c r="E60" s="112"/>
      <c r="F60" s="112"/>
      <c r="G60" s="112"/>
      <c r="H60" s="105"/>
      <c r="I60" s="105"/>
      <c r="J60" s="88" t="s">
        <v>40</v>
      </c>
      <c r="K60" s="88"/>
      <c r="L60" s="88" t="s">
        <v>40</v>
      </c>
      <c r="M60" s="105"/>
      <c r="N60" s="88" t="s">
        <v>40</v>
      </c>
      <c r="O60" s="88"/>
      <c r="P60" s="88" t="s">
        <v>40</v>
      </c>
      <c r="Q60" s="89"/>
    </row>
    <row r="61" spans="3:17" s="19" customFormat="1" ht="12.75">
      <c r="C61" s="112"/>
      <c r="D61" s="112"/>
      <c r="E61" s="112"/>
      <c r="F61" s="112"/>
      <c r="G61" s="112"/>
      <c r="H61" s="61"/>
      <c r="I61" s="61"/>
      <c r="J61" s="61"/>
      <c r="K61" s="61"/>
      <c r="L61" s="89"/>
      <c r="M61" s="61"/>
      <c r="N61" s="61"/>
      <c r="O61" s="61"/>
      <c r="P61" s="89"/>
      <c r="Q61" s="89"/>
    </row>
    <row r="62" spans="3:17" s="19" customFormat="1" ht="12.75">
      <c r="C62" s="112" t="s">
        <v>53</v>
      </c>
      <c r="D62" s="112"/>
      <c r="E62" s="112"/>
      <c r="F62" s="112"/>
      <c r="G62" s="112"/>
      <c r="H62" s="61"/>
      <c r="I62" s="61"/>
      <c r="J62" s="61"/>
      <c r="K62" s="61"/>
      <c r="L62" s="89"/>
      <c r="M62" s="61"/>
      <c r="N62" s="61"/>
      <c r="O62" s="61"/>
      <c r="P62" s="89"/>
      <c r="Q62" s="89"/>
    </row>
    <row r="63" spans="3:17" s="19" customFormat="1" ht="12.75">
      <c r="C63" s="447" t="s">
        <v>147</v>
      </c>
      <c r="D63" s="447"/>
      <c r="E63" s="447"/>
      <c r="F63" s="447"/>
      <c r="G63" s="447"/>
      <c r="H63" s="447"/>
      <c r="I63" s="61"/>
      <c r="J63" s="61"/>
      <c r="K63" s="61"/>
      <c r="L63" s="89"/>
      <c r="M63" s="61"/>
      <c r="N63" s="61"/>
      <c r="O63" s="61"/>
      <c r="P63" s="89"/>
      <c r="Q63" s="89"/>
    </row>
    <row r="64" spans="3:17" s="19" customFormat="1" ht="12.75">
      <c r="C64" s="387" t="s">
        <v>370</v>
      </c>
      <c r="D64" s="447"/>
      <c r="E64" s="447"/>
      <c r="F64" s="447"/>
      <c r="G64" s="447"/>
      <c r="H64" s="447"/>
      <c r="I64" s="61"/>
      <c r="J64" s="61"/>
      <c r="K64" s="61"/>
      <c r="L64" s="89"/>
      <c r="M64" s="61"/>
      <c r="N64" s="61"/>
      <c r="O64" s="61"/>
      <c r="P64" s="89"/>
      <c r="Q64" s="89"/>
    </row>
    <row r="65" spans="3:18" s="19" customFormat="1" ht="12.75">
      <c r="C65" s="451" t="s">
        <v>400</v>
      </c>
      <c r="D65" s="452"/>
      <c r="E65" s="452"/>
      <c r="F65" s="452"/>
      <c r="G65" s="452"/>
      <c r="H65" s="452"/>
      <c r="I65" s="124"/>
      <c r="J65" s="125">
        <f>'[2]workings'!$F$49-J66</f>
        <v>63183</v>
      </c>
      <c r="K65" s="125"/>
      <c r="L65" s="126">
        <v>62660</v>
      </c>
      <c r="M65" s="124"/>
      <c r="N65" s="125">
        <f>'[2]workings'!$D$49</f>
        <v>128032</v>
      </c>
      <c r="O65" s="125"/>
      <c r="P65" s="126">
        <v>115672</v>
      </c>
      <c r="Q65" s="90"/>
      <c r="R65" s="126"/>
    </row>
    <row r="66" spans="3:18" s="19" customFormat="1" ht="12.75" customHeight="1">
      <c r="C66" s="448" t="s">
        <v>401</v>
      </c>
      <c r="D66" s="448"/>
      <c r="E66" s="448"/>
      <c r="F66" s="448"/>
      <c r="G66" s="448"/>
      <c r="H66" s="448"/>
      <c r="I66" s="350"/>
      <c r="J66" s="125">
        <v>-10010</v>
      </c>
      <c r="K66" s="125"/>
      <c r="L66" s="126">
        <v>0</v>
      </c>
      <c r="M66" s="124"/>
      <c r="N66" s="125">
        <v>0</v>
      </c>
      <c r="O66" s="125"/>
      <c r="P66" s="126">
        <v>0</v>
      </c>
      <c r="Q66" s="90"/>
      <c r="R66" s="126"/>
    </row>
    <row r="67" spans="3:18" s="91" customFormat="1" ht="12.75">
      <c r="C67" s="450" t="s">
        <v>371</v>
      </c>
      <c r="D67" s="434"/>
      <c r="E67" s="434"/>
      <c r="F67" s="434"/>
      <c r="G67" s="434"/>
      <c r="H67" s="434"/>
      <c r="I67" s="127"/>
      <c r="J67" s="100">
        <f>SUM('[2]workings'!$F$50:$F$51)</f>
        <v>-83350</v>
      </c>
      <c r="K67" s="100"/>
      <c r="L67" s="101">
        <v>-1572</v>
      </c>
      <c r="M67" s="127"/>
      <c r="N67" s="100">
        <f>SUM('[2]workings'!$D$50:$D$51)</f>
        <v>-82805</v>
      </c>
      <c r="O67" s="100"/>
      <c r="P67" s="101">
        <v>924</v>
      </c>
      <c r="Q67" s="90"/>
      <c r="R67" s="101"/>
    </row>
    <row r="68" spans="3:18" s="91" customFormat="1" ht="12.75">
      <c r="C68" s="434" t="s">
        <v>372</v>
      </c>
      <c r="D68" s="449"/>
      <c r="E68" s="449"/>
      <c r="F68" s="449"/>
      <c r="G68" s="449"/>
      <c r="H68" s="449"/>
      <c r="I68" s="127"/>
      <c r="J68" s="100"/>
      <c r="K68" s="100"/>
      <c r="L68" s="101"/>
      <c r="M68" s="127"/>
      <c r="N68" s="100"/>
      <c r="O68" s="100"/>
      <c r="P68" s="101"/>
      <c r="Q68" s="90"/>
      <c r="R68" s="101"/>
    </row>
    <row r="69" spans="3:18" s="19" customFormat="1" ht="12.75">
      <c r="C69" s="387" t="s">
        <v>373</v>
      </c>
      <c r="D69" s="447"/>
      <c r="E69" s="447"/>
      <c r="F69" s="447"/>
      <c r="G69" s="447"/>
      <c r="H69" s="447"/>
      <c r="I69" s="124"/>
      <c r="J69" s="125">
        <f>'[2]workings'!$F$53+'[2]workings'!$F$56</f>
        <v>-7929</v>
      </c>
      <c r="K69" s="125"/>
      <c r="L69" s="126">
        <v>-6782</v>
      </c>
      <c r="M69" s="124"/>
      <c r="N69" s="125">
        <f>'[2]workings'!$D$53+'[2]workings'!$D$56</f>
        <v>-14021</v>
      </c>
      <c r="O69" s="125"/>
      <c r="P69" s="126">
        <v>-9555</v>
      </c>
      <c r="Q69" s="90"/>
      <c r="R69" s="126"/>
    </row>
    <row r="70" spans="3:18" s="19" customFormat="1" ht="12.75">
      <c r="C70" s="450" t="s">
        <v>371</v>
      </c>
      <c r="D70" s="434"/>
      <c r="E70" s="434"/>
      <c r="F70" s="434"/>
      <c r="G70" s="434"/>
      <c r="H70" s="434"/>
      <c r="I70" s="124"/>
      <c r="J70" s="125">
        <f>'[2]workings'!$F$54+'[2]workings'!$F$55+'[2]workings'!$F$57+'[2]workings'!$F$58</f>
        <v>89</v>
      </c>
      <c r="K70" s="125"/>
      <c r="L70" s="126">
        <v>0</v>
      </c>
      <c r="M70" s="124"/>
      <c r="N70" s="125">
        <f>'[2]workings'!$D$54+'[2]workings'!$D$55+'[2]workings'!$D$57+'[2]workings'!$D$58</f>
        <v>-7479</v>
      </c>
      <c r="O70" s="125"/>
      <c r="P70" s="126">
        <v>-2617</v>
      </c>
      <c r="Q70" s="90"/>
      <c r="R70" s="126"/>
    </row>
    <row r="71" spans="3:18" s="19" customFormat="1" ht="15.75" customHeight="1">
      <c r="C71" s="447" t="s">
        <v>308</v>
      </c>
      <c r="D71" s="447"/>
      <c r="E71" s="447"/>
      <c r="F71" s="447"/>
      <c r="G71" s="447"/>
      <c r="H71" s="447"/>
      <c r="I71" s="124"/>
      <c r="J71" s="125">
        <f>'[2]workings'!$F$52</f>
        <v>2108</v>
      </c>
      <c r="K71" s="125"/>
      <c r="L71" s="126">
        <v>2361</v>
      </c>
      <c r="M71" s="124"/>
      <c r="N71" s="125">
        <f>'[2]workings'!$D$52</f>
        <v>3107</v>
      </c>
      <c r="O71" s="125"/>
      <c r="P71" s="126">
        <v>3659</v>
      </c>
      <c r="Q71" s="90"/>
      <c r="R71" s="126"/>
    </row>
    <row r="72" spans="8:17" s="128" customFormat="1" ht="18" customHeight="1" thickBot="1">
      <c r="H72" s="129"/>
      <c r="I72" s="129"/>
      <c r="J72" s="130">
        <f>SUM(J65:J71)</f>
        <v>-35909</v>
      </c>
      <c r="K72" s="130"/>
      <c r="L72" s="131">
        <f>SUM(L65:L71)</f>
        <v>56667</v>
      </c>
      <c r="M72" s="129"/>
      <c r="N72" s="130">
        <f>SUM(N65:N71)</f>
        <v>26834</v>
      </c>
      <c r="O72" s="130"/>
      <c r="P72" s="131">
        <f>SUM(P65:P71)</f>
        <v>108083</v>
      </c>
      <c r="Q72" s="132"/>
    </row>
    <row r="73" spans="8:17" s="19" customFormat="1" ht="12.75">
      <c r="H73" s="81"/>
      <c r="I73" s="81"/>
      <c r="J73" s="112"/>
      <c r="L73" s="112"/>
      <c r="N73" s="112"/>
      <c r="O73" s="133"/>
      <c r="P73" s="112"/>
      <c r="Q73" s="120"/>
    </row>
    <row r="74" spans="3:17" s="19" customFormat="1" ht="75.75" customHeight="1">
      <c r="C74" s="388" t="s">
        <v>419</v>
      </c>
      <c r="D74" s="388"/>
      <c r="E74" s="388"/>
      <c r="F74" s="388"/>
      <c r="G74" s="388"/>
      <c r="H74" s="388"/>
      <c r="I74" s="388"/>
      <c r="J74" s="388"/>
      <c r="K74" s="388"/>
      <c r="L74" s="388"/>
      <c r="M74" s="388"/>
      <c r="N74" s="388"/>
      <c r="O74" s="388"/>
      <c r="P74" s="388"/>
      <c r="Q74" s="120"/>
    </row>
    <row r="75" spans="3:17" s="19" customFormat="1" ht="5.25" customHeight="1">
      <c r="C75" s="112"/>
      <c r="D75" s="112"/>
      <c r="E75" s="112"/>
      <c r="F75" s="112"/>
      <c r="G75" s="112"/>
      <c r="H75" s="81"/>
      <c r="I75" s="81"/>
      <c r="J75" s="133"/>
      <c r="K75" s="133"/>
      <c r="L75" s="134"/>
      <c r="M75" s="81"/>
      <c r="N75" s="133"/>
      <c r="O75" s="133"/>
      <c r="P75" s="134"/>
      <c r="Q75" s="120"/>
    </row>
    <row r="76" spans="3:17" s="19" customFormat="1" ht="62.25" customHeight="1">
      <c r="C76" s="388" t="s">
        <v>0</v>
      </c>
      <c r="D76" s="391"/>
      <c r="E76" s="391"/>
      <c r="F76" s="391"/>
      <c r="G76" s="391"/>
      <c r="H76" s="391"/>
      <c r="I76" s="391"/>
      <c r="J76" s="391"/>
      <c r="K76" s="391"/>
      <c r="L76" s="391"/>
      <c r="M76" s="391"/>
      <c r="N76" s="391"/>
      <c r="O76" s="391"/>
      <c r="P76" s="391"/>
      <c r="Q76" s="120"/>
    </row>
    <row r="77" spans="1:17" s="19" customFormat="1" ht="12.75">
      <c r="A77" s="18" t="s">
        <v>55</v>
      </c>
      <c r="B77" s="18"/>
      <c r="C77" s="135" t="s">
        <v>270</v>
      </c>
      <c r="D77" s="135"/>
      <c r="E77" s="135"/>
      <c r="F77" s="135"/>
      <c r="G77" s="135"/>
      <c r="H77" s="81"/>
      <c r="I77" s="81"/>
      <c r="J77" s="81"/>
      <c r="K77" s="81"/>
      <c r="L77" s="81"/>
      <c r="M77" s="81"/>
      <c r="N77" s="81"/>
      <c r="O77" s="81"/>
      <c r="P77" s="81"/>
      <c r="Q77" s="91"/>
    </row>
    <row r="78" spans="1:17" s="19" customFormat="1" ht="12.75">
      <c r="A78" s="18"/>
      <c r="B78" s="18"/>
      <c r="C78" s="135"/>
      <c r="D78" s="135"/>
      <c r="E78" s="135"/>
      <c r="F78" s="135"/>
      <c r="G78" s="135"/>
      <c r="H78" s="81"/>
      <c r="I78" s="81"/>
      <c r="J78" s="81"/>
      <c r="K78" s="81"/>
      <c r="L78" s="81"/>
      <c r="M78" s="81"/>
      <c r="N78" s="81"/>
      <c r="O78" s="81"/>
      <c r="P78" s="81"/>
      <c r="Q78" s="91"/>
    </row>
    <row r="79" spans="1:17" s="19" customFormat="1" ht="29.25" customHeight="1">
      <c r="A79" s="18"/>
      <c r="B79" s="18"/>
      <c r="C79" s="388" t="s">
        <v>326</v>
      </c>
      <c r="D79" s="388"/>
      <c r="E79" s="388"/>
      <c r="F79" s="388"/>
      <c r="G79" s="388"/>
      <c r="H79" s="388"/>
      <c r="I79" s="388"/>
      <c r="J79" s="388"/>
      <c r="K79" s="388"/>
      <c r="L79" s="388"/>
      <c r="M79" s="388"/>
      <c r="N79" s="388"/>
      <c r="O79" s="388"/>
      <c r="P79" s="388"/>
      <c r="Q79" s="91"/>
    </row>
    <row r="80" spans="3:17" s="19" customFormat="1" ht="12.75">
      <c r="C80" s="91"/>
      <c r="D80" s="91"/>
      <c r="E80" s="91"/>
      <c r="F80" s="91"/>
      <c r="G80" s="91"/>
      <c r="H80" s="81"/>
      <c r="I80" s="81"/>
      <c r="J80" s="81"/>
      <c r="K80" s="81"/>
      <c r="L80" s="81"/>
      <c r="M80" s="81"/>
      <c r="N80" s="81"/>
      <c r="O80" s="81"/>
      <c r="P80" s="81"/>
      <c r="Q80" s="91"/>
    </row>
    <row r="81" spans="3:17" s="19" customFormat="1" ht="12.75">
      <c r="C81" s="91"/>
      <c r="D81" s="91"/>
      <c r="E81" s="91"/>
      <c r="F81" s="91"/>
      <c r="G81" s="91"/>
      <c r="H81" s="81"/>
      <c r="I81" s="81"/>
      <c r="J81" s="81"/>
      <c r="K81" s="81"/>
      <c r="L81" s="81"/>
      <c r="M81" s="81"/>
      <c r="N81" s="81"/>
      <c r="O81" s="81"/>
      <c r="P81" s="81"/>
      <c r="Q81" s="91"/>
    </row>
    <row r="82" spans="1:7" s="19" customFormat="1" ht="12.75">
      <c r="A82" s="18" t="s">
        <v>56</v>
      </c>
      <c r="B82" s="18"/>
      <c r="C82" s="18" t="s">
        <v>57</v>
      </c>
      <c r="D82" s="18"/>
      <c r="E82" s="18"/>
      <c r="F82" s="18"/>
      <c r="G82" s="18"/>
    </row>
    <row r="83" spans="1:7" s="19" customFormat="1" ht="12.75">
      <c r="A83" s="18"/>
      <c r="B83" s="18"/>
      <c r="C83" s="18" t="s">
        <v>304</v>
      </c>
      <c r="D83" s="18"/>
      <c r="E83" s="18"/>
      <c r="F83" s="18"/>
      <c r="G83" s="18"/>
    </row>
    <row r="84" s="19" customFormat="1" ht="12.75"/>
    <row r="85" spans="2:16" s="19" customFormat="1" ht="12.75">
      <c r="B85" s="112" t="s">
        <v>58</v>
      </c>
      <c r="C85" s="388" t="s">
        <v>126</v>
      </c>
      <c r="D85" s="388"/>
      <c r="E85" s="388"/>
      <c r="F85" s="388"/>
      <c r="G85" s="388"/>
      <c r="H85" s="388"/>
      <c r="I85" s="388"/>
      <c r="J85" s="388"/>
      <c r="K85" s="388"/>
      <c r="L85" s="388"/>
      <c r="M85" s="388"/>
      <c r="N85" s="388"/>
      <c r="O85" s="388"/>
      <c r="P85" s="388"/>
    </row>
    <row r="86" spans="2:16" s="19" customFormat="1" ht="12.75">
      <c r="B86" s="112"/>
      <c r="C86" s="61"/>
      <c r="D86" s="61"/>
      <c r="E86" s="61"/>
      <c r="F86" s="61"/>
      <c r="G86" s="61"/>
      <c r="H86" s="61"/>
      <c r="I86" s="61"/>
      <c r="J86" s="394" t="str">
        <f>"INDIVIDUAL QUARTER ("&amp;Sheet1!$B$4&amp;")"</f>
        <v>INDIVIDUAL QUARTER (Q2)</v>
      </c>
      <c r="K86" s="394"/>
      <c r="L86" s="394"/>
      <c r="M86" s="122"/>
      <c r="N86" s="394" t="str">
        <f>"CUMULATIVE QUARTER ("&amp;Sheet1!$B$6&amp;" Mths)"</f>
        <v>CUMULATIVE QUARTER (6 Mths)</v>
      </c>
      <c r="O86" s="394"/>
      <c r="P86" s="394"/>
    </row>
    <row r="87" spans="10:16" s="19" customFormat="1" ht="42">
      <c r="J87" s="111" t="s">
        <v>41</v>
      </c>
      <c r="K87" s="111"/>
      <c r="L87" s="111" t="s">
        <v>118</v>
      </c>
      <c r="M87" s="75"/>
      <c r="N87" s="111" t="s">
        <v>117</v>
      </c>
      <c r="O87" s="383" t="s">
        <v>43</v>
      </c>
      <c r="P87" s="383"/>
    </row>
    <row r="88" spans="10:16" s="19" customFormat="1" ht="12.75">
      <c r="J88" s="88" t="s">
        <v>40</v>
      </c>
      <c r="K88" s="88"/>
      <c r="L88" s="88" t="s">
        <v>40</v>
      </c>
      <c r="M88" s="105"/>
      <c r="N88" s="88" t="s">
        <v>40</v>
      </c>
      <c r="O88" s="88"/>
      <c r="P88" s="88" t="s">
        <v>40</v>
      </c>
    </row>
    <row r="89" spans="14:16" s="19" customFormat="1" ht="12.75">
      <c r="N89" s="88"/>
      <c r="O89" s="88"/>
      <c r="P89" s="88"/>
    </row>
    <row r="90" spans="3:18" s="19" customFormat="1" ht="12.75">
      <c r="C90" s="19" t="s">
        <v>165</v>
      </c>
      <c r="J90" s="279">
        <v>0</v>
      </c>
      <c r="K90" s="279"/>
      <c r="L90" s="280">
        <v>3608</v>
      </c>
      <c r="M90" s="20"/>
      <c r="N90" s="279">
        <v>0</v>
      </c>
      <c r="O90" s="279"/>
      <c r="P90" s="280">
        <v>4848</v>
      </c>
      <c r="R90" s="281"/>
    </row>
    <row r="91" spans="3:18" s="19" customFormat="1" ht="12.75">
      <c r="C91" s="19" t="s">
        <v>168</v>
      </c>
      <c r="J91" s="279">
        <v>0</v>
      </c>
      <c r="K91" s="279"/>
      <c r="L91" s="280">
        <v>2995</v>
      </c>
      <c r="M91" s="20"/>
      <c r="N91" s="279">
        <v>0</v>
      </c>
      <c r="O91" s="279"/>
      <c r="P91" s="280">
        <v>3967</v>
      </c>
      <c r="R91" s="280"/>
    </row>
    <row r="92" spans="10:16" s="19" customFormat="1" ht="12.75" customHeight="1">
      <c r="J92" s="279"/>
      <c r="L92" s="280"/>
      <c r="N92" s="282"/>
      <c r="P92" s="280"/>
    </row>
    <row r="93" s="19" customFormat="1" ht="18" customHeight="1"/>
    <row r="94" spans="2:16" s="19" customFormat="1" ht="27" customHeight="1">
      <c r="B94" s="161" t="s">
        <v>59</v>
      </c>
      <c r="C94" s="436" t="str">
        <f>"Total investments in quoted securities (mainly classified under 'other long term investments') as at "&amp;TEXT(Sheet1!B9,"dd mmmm yyyy")&amp;" are as follows:"</f>
        <v>Total investments in quoted securities (mainly classified under 'other long term investments') as at 31 December 2004 are as follows:</v>
      </c>
      <c r="D94" s="436"/>
      <c r="E94" s="436"/>
      <c r="F94" s="436"/>
      <c r="G94" s="436"/>
      <c r="H94" s="436"/>
      <c r="I94" s="436"/>
      <c r="J94" s="436"/>
      <c r="K94" s="436"/>
      <c r="L94" s="436"/>
      <c r="M94" s="436"/>
      <c r="N94" s="436"/>
      <c r="O94" s="436"/>
      <c r="P94" s="436"/>
    </row>
    <row r="95" spans="10:16" s="77" customFormat="1" ht="0.75" customHeight="1">
      <c r="J95" s="283"/>
      <c r="K95" s="283"/>
      <c r="L95" s="283"/>
      <c r="M95" s="283"/>
      <c r="N95" s="283"/>
      <c r="O95" s="73"/>
      <c r="P95" s="73"/>
    </row>
    <row r="96" spans="10:16" s="19" customFormat="1" ht="12.75">
      <c r="J96" s="438"/>
      <c r="K96" s="438"/>
      <c r="L96" s="284"/>
      <c r="M96" s="284"/>
      <c r="N96" s="284"/>
      <c r="O96" s="284"/>
      <c r="P96" s="284" t="s">
        <v>40</v>
      </c>
    </row>
    <row r="97" spans="3:16" s="19" customFormat="1" ht="12.75">
      <c r="C97" s="18" t="s">
        <v>169</v>
      </c>
      <c r="J97" s="72"/>
      <c r="K97" s="72"/>
      <c r="L97" s="72"/>
      <c r="M97" s="72"/>
      <c r="N97" s="72"/>
      <c r="O97" s="88"/>
      <c r="P97" s="88"/>
    </row>
    <row r="98" spans="3:16" s="19" customFormat="1" ht="4.5" customHeight="1">
      <c r="C98" s="18"/>
      <c r="J98" s="72"/>
      <c r="K98" s="72"/>
      <c r="L98" s="72"/>
      <c r="M98" s="72"/>
      <c r="N98" s="72"/>
      <c r="O98" s="88"/>
      <c r="P98" s="88"/>
    </row>
    <row r="99" spans="3:16" s="19" customFormat="1" ht="12.75">
      <c r="C99" s="19" t="s">
        <v>60</v>
      </c>
      <c r="J99" s="374"/>
      <c r="K99" s="374"/>
      <c r="L99" s="60"/>
      <c r="M99" s="60"/>
      <c r="N99" s="60"/>
      <c r="O99" s="282"/>
      <c r="P99" s="282">
        <v>38766</v>
      </c>
    </row>
    <row r="100" spans="3:16" s="19" customFormat="1" ht="12.75">
      <c r="C100" s="369" t="s">
        <v>167</v>
      </c>
      <c r="D100" s="369"/>
      <c r="E100" s="369"/>
      <c r="F100" s="369"/>
      <c r="G100" s="369"/>
      <c r="H100" s="369"/>
      <c r="J100" s="374"/>
      <c r="K100" s="374"/>
      <c r="L100" s="60"/>
      <c r="M100" s="60"/>
      <c r="N100" s="60"/>
      <c r="O100" s="282"/>
      <c r="P100" s="282">
        <f>-7935-404</f>
        <v>-8339</v>
      </c>
    </row>
    <row r="101" spans="3:16" s="19" customFormat="1" ht="17.25" customHeight="1" thickBot="1">
      <c r="C101" s="19" t="s">
        <v>123</v>
      </c>
      <c r="J101" s="368"/>
      <c r="K101" s="368"/>
      <c r="L101" s="60"/>
      <c r="M101" s="60"/>
      <c r="N101" s="60"/>
      <c r="O101" s="65"/>
      <c r="P101" s="285">
        <f>SUM(P99:P100)</f>
        <v>30427</v>
      </c>
    </row>
    <row r="102" spans="10:16" s="72" customFormat="1" ht="17.25" customHeight="1">
      <c r="J102" s="60"/>
      <c r="K102" s="60"/>
      <c r="L102" s="60"/>
      <c r="M102" s="60"/>
      <c r="N102" s="60"/>
      <c r="O102" s="65"/>
      <c r="P102" s="65"/>
    </row>
    <row r="103" spans="3:16" s="19" customFormat="1" ht="13.5" thickBot="1">
      <c r="C103" s="19" t="s">
        <v>61</v>
      </c>
      <c r="J103" s="374"/>
      <c r="K103" s="374"/>
      <c r="L103" s="60"/>
      <c r="M103" s="60"/>
      <c r="N103" s="60"/>
      <c r="O103" s="65"/>
      <c r="P103" s="286">
        <v>40032</v>
      </c>
    </row>
    <row r="104" spans="10:16" s="19" customFormat="1" ht="12.75">
      <c r="J104" s="72"/>
      <c r="K104" s="72"/>
      <c r="L104" s="72"/>
      <c r="P104" s="20"/>
    </row>
    <row r="105" s="19" customFormat="1" ht="12.75"/>
    <row r="106" s="19" customFormat="1" ht="12.75">
      <c r="C106" s="18" t="s">
        <v>170</v>
      </c>
    </row>
    <row r="107" spans="3:16" s="19" customFormat="1" ht="12.75">
      <c r="C107" s="19" t="s">
        <v>60</v>
      </c>
      <c r="J107" s="374"/>
      <c r="K107" s="374"/>
      <c r="L107" s="60"/>
      <c r="M107" s="60"/>
      <c r="N107" s="60"/>
      <c r="O107" s="282"/>
      <c r="P107" s="282">
        <v>16194</v>
      </c>
    </row>
    <row r="108" spans="3:16" s="19" customFormat="1" ht="12.75">
      <c r="C108" s="369" t="s">
        <v>167</v>
      </c>
      <c r="D108" s="369"/>
      <c r="E108" s="369"/>
      <c r="F108" s="369"/>
      <c r="G108" s="369"/>
      <c r="H108" s="369"/>
      <c r="J108" s="374"/>
      <c r="K108" s="374"/>
      <c r="L108" s="60"/>
      <c r="M108" s="60"/>
      <c r="N108" s="60"/>
      <c r="O108" s="282"/>
      <c r="P108" s="282">
        <v>-14179</v>
      </c>
    </row>
    <row r="109" spans="3:16" s="19" customFormat="1" ht="13.5" thickBot="1">
      <c r="C109" s="19" t="s">
        <v>123</v>
      </c>
      <c r="J109" s="368"/>
      <c r="K109" s="368"/>
      <c r="L109" s="60"/>
      <c r="M109" s="60"/>
      <c r="N109" s="60"/>
      <c r="O109" s="65"/>
      <c r="P109" s="285">
        <f>SUM(P107:P108)</f>
        <v>2015</v>
      </c>
    </row>
    <row r="110" spans="3:16" s="19" customFormat="1" ht="12.75">
      <c r="C110" s="72"/>
      <c r="D110" s="72"/>
      <c r="E110" s="72"/>
      <c r="F110" s="72"/>
      <c r="G110" s="72"/>
      <c r="H110" s="72"/>
      <c r="I110" s="72"/>
      <c r="J110" s="60"/>
      <c r="K110" s="60"/>
      <c r="L110" s="60"/>
      <c r="M110" s="60"/>
      <c r="N110" s="60"/>
      <c r="O110" s="65"/>
      <c r="P110" s="65"/>
    </row>
    <row r="111" spans="3:16" s="19" customFormat="1" ht="13.5" thickBot="1">
      <c r="C111" s="19" t="s">
        <v>61</v>
      </c>
      <c r="J111" s="374"/>
      <c r="K111" s="374"/>
      <c r="L111" s="60"/>
      <c r="M111" s="60"/>
      <c r="N111" s="60"/>
      <c r="O111" s="65"/>
      <c r="P111" s="286">
        <v>4686</v>
      </c>
    </row>
    <row r="112" spans="10:16" s="19" customFormat="1" ht="12.75">
      <c r="J112" s="60"/>
      <c r="K112" s="60"/>
      <c r="L112" s="60"/>
      <c r="M112" s="60"/>
      <c r="N112" s="60"/>
      <c r="O112" s="65"/>
      <c r="P112" s="65"/>
    </row>
    <row r="113" spans="3:16" s="19" customFormat="1" ht="12.75">
      <c r="C113" s="269" t="s">
        <v>177</v>
      </c>
      <c r="D113" s="270" t="s">
        <v>20</v>
      </c>
      <c r="J113" s="60"/>
      <c r="K113" s="60"/>
      <c r="L113" s="60"/>
      <c r="M113" s="60"/>
      <c r="N113" s="60"/>
      <c r="O113" s="65"/>
      <c r="P113" s="65"/>
    </row>
    <row r="114" spans="3:16" s="19" customFormat="1" ht="12.75">
      <c r="C114" s="61"/>
      <c r="D114" s="61"/>
      <c r="E114" s="61"/>
      <c r="F114" s="61"/>
      <c r="G114" s="61"/>
      <c r="H114" s="61"/>
      <c r="I114" s="61"/>
      <c r="J114" s="61"/>
      <c r="K114" s="61"/>
      <c r="L114" s="61"/>
      <c r="M114" s="61"/>
      <c r="N114" s="61"/>
      <c r="O114" s="61"/>
      <c r="P114" s="61"/>
    </row>
    <row r="115" spans="3:16" s="19" customFormat="1" ht="14.25" customHeight="1">
      <c r="C115" s="61"/>
      <c r="D115" s="61"/>
      <c r="E115" s="61"/>
      <c r="F115" s="61"/>
      <c r="G115" s="61"/>
      <c r="H115" s="61"/>
      <c r="I115" s="61"/>
      <c r="J115" s="61"/>
      <c r="K115" s="61"/>
      <c r="L115" s="61"/>
      <c r="M115" s="61"/>
      <c r="N115" s="61"/>
      <c r="O115" s="61"/>
      <c r="P115" s="61"/>
    </row>
    <row r="116" spans="1:7" s="19" customFormat="1" ht="12.75">
      <c r="A116" s="18" t="s">
        <v>62</v>
      </c>
      <c r="B116" s="18"/>
      <c r="C116" s="18" t="s">
        <v>65</v>
      </c>
      <c r="D116" s="18"/>
      <c r="E116" s="18"/>
      <c r="F116" s="18"/>
      <c r="G116" s="18"/>
    </row>
    <row r="117" s="19" customFormat="1" ht="12.75"/>
    <row r="118" spans="3:16" s="19" customFormat="1" ht="27" customHeight="1">
      <c r="C118" s="388" t="s">
        <v>405</v>
      </c>
      <c r="D118" s="388"/>
      <c r="E118" s="388"/>
      <c r="F118" s="388"/>
      <c r="G118" s="388"/>
      <c r="H118" s="388"/>
      <c r="I118" s="388"/>
      <c r="J118" s="388"/>
      <c r="K118" s="388"/>
      <c r="L118" s="388"/>
      <c r="M118" s="388"/>
      <c r="N118" s="388"/>
      <c r="O118" s="388"/>
      <c r="P118" s="388"/>
    </row>
    <row r="119" spans="3:16" s="19" customFormat="1" ht="12.75">
      <c r="C119" s="61"/>
      <c r="D119" s="61"/>
      <c r="E119" s="61"/>
      <c r="F119" s="61"/>
      <c r="G119" s="61"/>
      <c r="H119" s="61"/>
      <c r="I119" s="61"/>
      <c r="J119" s="61"/>
      <c r="K119" s="61"/>
      <c r="L119" s="61"/>
      <c r="M119" s="61"/>
      <c r="N119" s="61"/>
      <c r="O119" s="61"/>
      <c r="P119" s="61"/>
    </row>
    <row r="120" spans="2:18" s="19" customFormat="1" ht="58.5" customHeight="1">
      <c r="B120" s="112" t="s">
        <v>58</v>
      </c>
      <c r="C120" s="376" t="s">
        <v>328</v>
      </c>
      <c r="D120" s="377"/>
      <c r="E120" s="377"/>
      <c r="F120" s="338"/>
      <c r="G120" s="378" t="s">
        <v>404</v>
      </c>
      <c r="H120" s="378"/>
      <c r="I120" s="378"/>
      <c r="J120" s="378"/>
      <c r="K120" s="378"/>
      <c r="L120" s="378"/>
      <c r="M120" s="378"/>
      <c r="N120" s="378"/>
      <c r="O120" s="378"/>
      <c r="P120" s="378"/>
      <c r="Q120" s="356"/>
      <c r="R120" s="357"/>
    </row>
    <row r="121" spans="2:18" s="19" customFormat="1" ht="12.75">
      <c r="B121" s="112"/>
      <c r="C121" s="360"/>
      <c r="D121" s="351"/>
      <c r="E121" s="351"/>
      <c r="F121" s="343"/>
      <c r="G121" s="364"/>
      <c r="H121" s="364"/>
      <c r="I121" s="364"/>
      <c r="J121" s="364"/>
      <c r="K121" s="364"/>
      <c r="L121" s="364"/>
      <c r="M121" s="364"/>
      <c r="N121" s="364"/>
      <c r="O121" s="364"/>
      <c r="P121" s="364"/>
      <c r="Q121" s="361"/>
      <c r="R121" s="362"/>
    </row>
    <row r="122" spans="3:18" s="19" customFormat="1" ht="12.75">
      <c r="C122" s="379" t="s">
        <v>329</v>
      </c>
      <c r="D122" s="379"/>
      <c r="E122" s="379"/>
      <c r="F122" s="338"/>
      <c r="G122" s="377" t="s">
        <v>330</v>
      </c>
      <c r="H122" s="377"/>
      <c r="I122" s="377"/>
      <c r="J122" s="377"/>
      <c r="K122" s="377"/>
      <c r="L122" s="377"/>
      <c r="M122" s="377"/>
      <c r="N122" s="377"/>
      <c r="O122" s="377"/>
      <c r="P122" s="377"/>
      <c r="Q122" s="356"/>
      <c r="R122" s="357"/>
    </row>
    <row r="123" spans="3:18" s="19" customFormat="1" ht="12.75">
      <c r="C123" s="353"/>
      <c r="D123" s="354"/>
      <c r="E123" s="355"/>
      <c r="F123" s="358"/>
      <c r="G123" s="458" t="s">
        <v>359</v>
      </c>
      <c r="H123" s="458"/>
      <c r="I123" s="458"/>
      <c r="J123" s="458"/>
      <c r="K123" s="458"/>
      <c r="L123" s="458"/>
      <c r="M123" s="458"/>
      <c r="N123" s="458"/>
      <c r="O123" s="458"/>
      <c r="P123" s="458"/>
      <c r="Q123" s="72"/>
      <c r="R123" s="359"/>
    </row>
    <row r="124" spans="3:18" s="19" customFormat="1" ht="14.25" customHeight="1">
      <c r="C124" s="353"/>
      <c r="D124" s="354"/>
      <c r="E124" s="355"/>
      <c r="F124" s="358"/>
      <c r="G124" s="458" t="s">
        <v>360</v>
      </c>
      <c r="H124" s="458"/>
      <c r="I124" s="458"/>
      <c r="J124" s="458"/>
      <c r="K124" s="458"/>
      <c r="L124" s="458"/>
      <c r="M124" s="458"/>
      <c r="N124" s="458"/>
      <c r="O124" s="458"/>
      <c r="P124" s="458"/>
      <c r="Q124" s="72"/>
      <c r="R124" s="359"/>
    </row>
    <row r="125" spans="3:18" s="19" customFormat="1" ht="12.75">
      <c r="C125" s="360"/>
      <c r="D125" s="351"/>
      <c r="E125" s="352"/>
      <c r="F125" s="343"/>
      <c r="G125" s="417"/>
      <c r="H125" s="417"/>
      <c r="I125" s="417"/>
      <c r="J125" s="417"/>
      <c r="K125" s="417"/>
      <c r="L125" s="417"/>
      <c r="M125" s="417"/>
      <c r="N125" s="417"/>
      <c r="O125" s="417"/>
      <c r="P125" s="417"/>
      <c r="Q125" s="361"/>
      <c r="R125" s="362"/>
    </row>
    <row r="126" spans="3:18" s="19" customFormat="1" ht="12.75">
      <c r="C126" s="459" t="s">
        <v>331</v>
      </c>
      <c r="D126" s="458"/>
      <c r="E126" s="460"/>
      <c r="F126" s="358"/>
      <c r="G126" s="268" t="s">
        <v>124</v>
      </c>
      <c r="H126" s="458" t="s">
        <v>361</v>
      </c>
      <c r="I126" s="458"/>
      <c r="J126" s="458"/>
      <c r="K126" s="458"/>
      <c r="L126" s="458"/>
      <c r="M126" s="458"/>
      <c r="N126" s="458"/>
      <c r="O126" s="458"/>
      <c r="P126" s="458"/>
      <c r="Q126" s="72"/>
      <c r="R126" s="359"/>
    </row>
    <row r="127" spans="3:18" s="19" customFormat="1" ht="12.75">
      <c r="C127" s="358"/>
      <c r="D127" s="72"/>
      <c r="E127" s="359"/>
      <c r="F127" s="358"/>
      <c r="G127" s="72" t="s">
        <v>125</v>
      </c>
      <c r="H127" s="72" t="s">
        <v>362</v>
      </c>
      <c r="I127" s="72"/>
      <c r="J127" s="72"/>
      <c r="K127" s="72"/>
      <c r="L127" s="72"/>
      <c r="M127" s="72"/>
      <c r="N127" s="72"/>
      <c r="O127" s="72"/>
      <c r="P127" s="72"/>
      <c r="Q127" s="72"/>
      <c r="R127" s="359"/>
    </row>
    <row r="128" spans="3:18" s="19" customFormat="1" ht="27" customHeight="1">
      <c r="C128" s="358"/>
      <c r="D128" s="72"/>
      <c r="E128" s="359"/>
      <c r="F128" s="358"/>
      <c r="G128" s="268" t="s">
        <v>266</v>
      </c>
      <c r="H128" s="375" t="s">
        <v>363</v>
      </c>
      <c r="I128" s="375"/>
      <c r="J128" s="375"/>
      <c r="K128" s="375"/>
      <c r="L128" s="375"/>
      <c r="M128" s="375"/>
      <c r="N128" s="375"/>
      <c r="O128" s="375"/>
      <c r="P128" s="375"/>
      <c r="Q128" s="72"/>
      <c r="R128" s="359"/>
    </row>
    <row r="129" spans="3:18" s="19" customFormat="1" ht="27.75" customHeight="1">
      <c r="C129" s="358"/>
      <c r="D129" s="72"/>
      <c r="E129" s="359"/>
      <c r="F129" s="358"/>
      <c r="G129" s="268" t="s">
        <v>332</v>
      </c>
      <c r="H129" s="375" t="s">
        <v>21</v>
      </c>
      <c r="I129" s="375"/>
      <c r="J129" s="375"/>
      <c r="K129" s="375"/>
      <c r="L129" s="375"/>
      <c r="M129" s="375"/>
      <c r="N129" s="375"/>
      <c r="O129" s="375"/>
      <c r="P129" s="375"/>
      <c r="Q129" s="72"/>
      <c r="R129" s="359"/>
    </row>
    <row r="130" spans="3:18" s="19" customFormat="1" ht="12.75">
      <c r="C130" s="343"/>
      <c r="D130" s="361"/>
      <c r="E130" s="362"/>
      <c r="F130" s="343"/>
      <c r="G130" s="363"/>
      <c r="H130" s="393"/>
      <c r="I130" s="393"/>
      <c r="J130" s="393"/>
      <c r="K130" s="393"/>
      <c r="L130" s="393"/>
      <c r="M130" s="393"/>
      <c r="N130" s="393"/>
      <c r="O130" s="393"/>
      <c r="P130" s="393"/>
      <c r="Q130" s="361"/>
      <c r="R130" s="362"/>
    </row>
    <row r="131" spans="3:18" s="19" customFormat="1" ht="12.75">
      <c r="C131" s="72"/>
      <c r="D131" s="72"/>
      <c r="E131" s="72"/>
      <c r="F131" s="72"/>
      <c r="G131" s="268"/>
      <c r="H131" s="124"/>
      <c r="I131" s="124"/>
      <c r="J131" s="124"/>
      <c r="K131" s="124"/>
      <c r="L131" s="124"/>
      <c r="M131" s="124"/>
      <c r="N131" s="124"/>
      <c r="O131" s="124"/>
      <c r="P131" s="124"/>
      <c r="Q131" s="72"/>
      <c r="R131" s="72"/>
    </row>
    <row r="132" spans="2:18" s="19" customFormat="1" ht="39.75" customHeight="1">
      <c r="B132" s="112" t="s">
        <v>59</v>
      </c>
      <c r="C132" s="376" t="s">
        <v>328</v>
      </c>
      <c r="D132" s="377"/>
      <c r="E132" s="370"/>
      <c r="F132" s="338"/>
      <c r="G132" s="378" t="s">
        <v>402</v>
      </c>
      <c r="H132" s="378"/>
      <c r="I132" s="378"/>
      <c r="J132" s="378"/>
      <c r="K132" s="378"/>
      <c r="L132" s="378"/>
      <c r="M132" s="378"/>
      <c r="N132" s="378"/>
      <c r="O132" s="378"/>
      <c r="P132" s="378"/>
      <c r="Q132" s="356"/>
      <c r="R132" s="357"/>
    </row>
    <row r="133" spans="2:18" s="19" customFormat="1" ht="12.75">
      <c r="B133" s="112"/>
      <c r="C133" s="360"/>
      <c r="D133" s="351"/>
      <c r="E133" s="351"/>
      <c r="F133" s="343"/>
      <c r="G133" s="364"/>
      <c r="H133" s="364"/>
      <c r="I133" s="364"/>
      <c r="J133" s="364"/>
      <c r="K133" s="364"/>
      <c r="L133" s="364"/>
      <c r="M133" s="364"/>
      <c r="N133" s="364"/>
      <c r="O133" s="364"/>
      <c r="P133" s="364"/>
      <c r="Q133" s="361"/>
      <c r="R133" s="362"/>
    </row>
    <row r="134" spans="3:18" s="19" customFormat="1" ht="12.75">
      <c r="C134" s="379" t="s">
        <v>329</v>
      </c>
      <c r="D134" s="379"/>
      <c r="E134" s="379"/>
      <c r="F134" s="338"/>
      <c r="G134" s="377" t="s">
        <v>403</v>
      </c>
      <c r="H134" s="377"/>
      <c r="I134" s="377"/>
      <c r="J134" s="377"/>
      <c r="K134" s="377"/>
      <c r="L134" s="377"/>
      <c r="M134" s="377"/>
      <c r="N134" s="377"/>
      <c r="O134" s="377"/>
      <c r="P134" s="377"/>
      <c r="Q134" s="356"/>
      <c r="R134" s="357"/>
    </row>
    <row r="135" spans="3:18" s="19" customFormat="1" ht="12.75">
      <c r="C135" s="360"/>
      <c r="D135" s="351"/>
      <c r="E135" s="352"/>
      <c r="F135" s="343"/>
      <c r="G135" s="417"/>
      <c r="H135" s="417"/>
      <c r="I135" s="417"/>
      <c r="J135" s="417"/>
      <c r="K135" s="417"/>
      <c r="L135" s="417"/>
      <c r="M135" s="417"/>
      <c r="N135" s="417"/>
      <c r="O135" s="417"/>
      <c r="P135" s="417"/>
      <c r="Q135" s="361"/>
      <c r="R135" s="362"/>
    </row>
    <row r="136" spans="3:18" s="19" customFormat="1" ht="12.75">
      <c r="C136" s="459" t="s">
        <v>331</v>
      </c>
      <c r="D136" s="458"/>
      <c r="E136" s="460"/>
      <c r="F136" s="358"/>
      <c r="G136" s="476" t="s">
        <v>1</v>
      </c>
      <c r="H136" s="476"/>
      <c r="I136" s="476"/>
      <c r="J136" s="476"/>
      <c r="K136" s="476"/>
      <c r="L136" s="476"/>
      <c r="M136" s="476"/>
      <c r="N136" s="476"/>
      <c r="O136" s="476"/>
      <c r="P136" s="476"/>
      <c r="Q136" s="72"/>
      <c r="R136" s="359"/>
    </row>
    <row r="137" spans="3:18" s="19" customFormat="1" ht="12.75">
      <c r="C137" s="343"/>
      <c r="D137" s="361"/>
      <c r="E137" s="362"/>
      <c r="F137" s="343"/>
      <c r="G137" s="363"/>
      <c r="H137" s="393"/>
      <c r="I137" s="393"/>
      <c r="J137" s="393"/>
      <c r="K137" s="393"/>
      <c r="L137" s="393"/>
      <c r="M137" s="393"/>
      <c r="N137" s="393"/>
      <c r="O137" s="393"/>
      <c r="P137" s="393"/>
      <c r="Q137" s="361"/>
      <c r="R137" s="362"/>
    </row>
    <row r="138" spans="3:18" s="19" customFormat="1" ht="12.75">
      <c r="C138" s="72"/>
      <c r="D138" s="72"/>
      <c r="E138" s="72"/>
      <c r="F138" s="72"/>
      <c r="G138" s="268"/>
      <c r="H138" s="124"/>
      <c r="I138" s="124"/>
      <c r="J138" s="124"/>
      <c r="K138" s="124"/>
      <c r="L138" s="124"/>
      <c r="M138" s="124"/>
      <c r="N138" s="124"/>
      <c r="O138" s="124"/>
      <c r="P138" s="124"/>
      <c r="Q138" s="72"/>
      <c r="R138" s="72"/>
    </row>
    <row r="139" spans="3:16" s="19" customFormat="1" ht="12.75">
      <c r="C139" s="61"/>
      <c r="D139" s="61"/>
      <c r="E139" s="61"/>
      <c r="F139" s="61"/>
      <c r="G139" s="61"/>
      <c r="H139" s="61"/>
      <c r="I139" s="61"/>
      <c r="J139" s="61"/>
      <c r="K139" s="61"/>
      <c r="L139" s="61"/>
      <c r="M139" s="61"/>
      <c r="N139" s="61"/>
      <c r="O139" s="61"/>
      <c r="P139" s="61"/>
    </row>
    <row r="140" spans="1:4" s="19" customFormat="1" ht="12.75">
      <c r="A140" s="18" t="s">
        <v>64</v>
      </c>
      <c r="C140" s="18" t="s">
        <v>70</v>
      </c>
      <c r="D140" s="18"/>
    </row>
    <row r="141" spans="1:4" s="19" customFormat="1" ht="10.5" customHeight="1">
      <c r="A141" s="18"/>
      <c r="C141" s="18"/>
      <c r="D141" s="18"/>
    </row>
    <row r="142" spans="1:3" s="19" customFormat="1" ht="12.75">
      <c r="A142" s="18"/>
      <c r="C142" s="19" t="str">
        <f>"Group borrowings and debt securities as at "&amp;TEXT(Sheet1!B9,"dd mmmm yyyy")&amp;" are as follows:"</f>
        <v>Group borrowings and debt securities as at 31 December 2004 are as follows:</v>
      </c>
    </row>
    <row r="143" spans="1:16" s="19" customFormat="1" ht="12.75">
      <c r="A143" s="18"/>
      <c r="P143" s="88" t="s">
        <v>40</v>
      </c>
    </row>
    <row r="144" spans="1:16" s="19" customFormat="1" ht="12.75">
      <c r="A144" s="18"/>
      <c r="P144" s="88"/>
    </row>
    <row r="145" spans="1:16" s="19" customFormat="1" ht="12.75">
      <c r="A145" s="18"/>
      <c r="B145" s="19" t="s">
        <v>58</v>
      </c>
      <c r="E145" s="18" t="s">
        <v>132</v>
      </c>
      <c r="P145" s="88"/>
    </row>
    <row r="146" spans="1:16" s="19" customFormat="1" ht="12.75">
      <c r="A146" s="18"/>
      <c r="E146" s="18"/>
      <c r="P146" s="88"/>
    </row>
    <row r="147" spans="1:16" s="19" customFormat="1" ht="12.75">
      <c r="A147" s="18"/>
      <c r="E147" s="19" t="s">
        <v>72</v>
      </c>
      <c r="P147" s="88"/>
    </row>
    <row r="148" spans="1:16" s="72" customFormat="1" ht="12.75">
      <c r="A148" s="287"/>
      <c r="E148" s="288" t="s">
        <v>115</v>
      </c>
      <c r="P148" s="289">
        <v>1194</v>
      </c>
    </row>
    <row r="149" spans="5:16" s="19" customFormat="1" ht="12.75">
      <c r="E149" s="290" t="s">
        <v>333</v>
      </c>
      <c r="P149" s="291">
        <v>5623</v>
      </c>
    </row>
    <row r="150" spans="1:16" s="19" customFormat="1" ht="12.75">
      <c r="A150" s="18"/>
      <c r="N150" s="276" t="s">
        <v>151</v>
      </c>
      <c r="P150" s="292">
        <f>SUM(P148:P149)</f>
        <v>6817</v>
      </c>
    </row>
    <row r="151" spans="1:16" s="19" customFormat="1" ht="12.75">
      <c r="A151" s="18"/>
      <c r="P151" s="279"/>
    </row>
    <row r="152" spans="2:16" s="19" customFormat="1" ht="12.75">
      <c r="B152" s="19" t="s">
        <v>59</v>
      </c>
      <c r="E152" s="18" t="s">
        <v>133</v>
      </c>
      <c r="P152" s="282"/>
    </row>
    <row r="153" s="19" customFormat="1" ht="6" customHeight="1">
      <c r="P153" s="282"/>
    </row>
    <row r="154" spans="5:16" s="19" customFormat="1" ht="12.75">
      <c r="E154" s="19" t="s">
        <v>71</v>
      </c>
      <c r="P154" s="282" t="s">
        <v>116</v>
      </c>
    </row>
    <row r="155" spans="5:16" s="19" customFormat="1" ht="12.75">
      <c r="E155" s="290" t="s">
        <v>115</v>
      </c>
      <c r="P155" s="282">
        <v>100256</v>
      </c>
    </row>
    <row r="156" spans="5:16" s="19" customFormat="1" ht="12.75">
      <c r="E156" s="290" t="s">
        <v>322</v>
      </c>
      <c r="P156" s="282">
        <v>237953</v>
      </c>
    </row>
    <row r="157" spans="5:16" s="19" customFormat="1" ht="12.75">
      <c r="E157" s="290" t="s">
        <v>337</v>
      </c>
      <c r="P157" s="65">
        <v>26747</v>
      </c>
    </row>
    <row r="158" spans="5:16" s="19" customFormat="1" ht="12.75">
      <c r="E158" s="290" t="s">
        <v>366</v>
      </c>
      <c r="P158" s="65"/>
    </row>
    <row r="159" s="19" customFormat="1" ht="12.75">
      <c r="P159" s="293">
        <f>SUM(P155:P158)</f>
        <v>364956</v>
      </c>
    </row>
    <row r="160" spans="5:16" s="19" customFormat="1" ht="12.75">
      <c r="E160" s="19" t="s">
        <v>72</v>
      </c>
      <c r="P160" s="282"/>
    </row>
    <row r="161" spans="5:16" s="19" customFormat="1" ht="12.75">
      <c r="E161" s="290" t="s">
        <v>115</v>
      </c>
      <c r="P161" s="65">
        <v>59000</v>
      </c>
    </row>
    <row r="162" s="19" customFormat="1" ht="9" customHeight="1">
      <c r="P162" s="18"/>
    </row>
    <row r="163" spans="14:18" s="19" customFormat="1" ht="12.75">
      <c r="N163" s="276" t="s">
        <v>111</v>
      </c>
      <c r="O163" s="276"/>
      <c r="P163" s="294">
        <f>P159+P161</f>
        <v>423956</v>
      </c>
      <c r="R163" s="295"/>
    </row>
    <row r="164" s="19" customFormat="1" ht="12.75">
      <c r="P164" s="18"/>
    </row>
    <row r="165" spans="2:16" s="19" customFormat="1" ht="12.75">
      <c r="B165" s="19" t="s">
        <v>150</v>
      </c>
      <c r="E165" s="18" t="s">
        <v>140</v>
      </c>
      <c r="P165" s="18"/>
    </row>
    <row r="166" s="19" customFormat="1" ht="6" customHeight="1">
      <c r="P166" s="18"/>
    </row>
    <row r="167" spans="5:16" s="19" customFormat="1" ht="12.75">
      <c r="E167" s="19" t="s">
        <v>71</v>
      </c>
      <c r="P167" s="282"/>
    </row>
    <row r="168" spans="5:16" s="19" customFormat="1" ht="12.75">
      <c r="E168" s="290" t="s">
        <v>115</v>
      </c>
      <c r="P168" s="282">
        <v>185600</v>
      </c>
    </row>
    <row r="169" spans="5:16" s="19" customFormat="1" ht="12.75">
      <c r="E169" s="290" t="s">
        <v>389</v>
      </c>
      <c r="P169" s="282">
        <v>832837</v>
      </c>
    </row>
    <row r="170" spans="5:16" s="19" customFormat="1" ht="12.75">
      <c r="E170" s="290" t="s">
        <v>336</v>
      </c>
      <c r="P170" s="291">
        <v>39539</v>
      </c>
    </row>
    <row r="171" s="19" customFormat="1" ht="12.75">
      <c r="P171" s="282">
        <f>SUM(P168:P170)</f>
        <v>1057976</v>
      </c>
    </row>
    <row r="172" spans="5:16" s="19" customFormat="1" ht="12.75">
      <c r="E172" s="19" t="s">
        <v>72</v>
      </c>
      <c r="P172" s="282"/>
    </row>
    <row r="173" spans="5:16" s="19" customFormat="1" ht="12.75">
      <c r="E173" s="290" t="s">
        <v>390</v>
      </c>
      <c r="P173" s="282">
        <f>1011434+11638</f>
        <v>1023072</v>
      </c>
    </row>
    <row r="174" spans="14:16" s="19" customFormat="1" ht="12.75">
      <c r="N174" s="276" t="s">
        <v>112</v>
      </c>
      <c r="O174" s="276"/>
      <c r="P174" s="294">
        <f>P171+P173</f>
        <v>2081048</v>
      </c>
    </row>
    <row r="175" spans="5:16" s="72" customFormat="1" ht="14.25" customHeight="1">
      <c r="E175" s="288"/>
      <c r="P175" s="65"/>
    </row>
    <row r="176" spans="14:16" s="19" customFormat="1" ht="13.5" thickBot="1">
      <c r="N176" s="276" t="s">
        <v>113</v>
      </c>
      <c r="O176" s="276"/>
      <c r="P176" s="285">
        <f>P163+P174+P150</f>
        <v>2511821</v>
      </c>
    </row>
    <row r="177" s="19" customFormat="1" ht="12.75">
      <c r="P177" s="60"/>
    </row>
    <row r="178" s="19" customFormat="1" ht="12.75">
      <c r="P178" s="60"/>
    </row>
    <row r="179" spans="1:16" s="19" customFormat="1" ht="12.75">
      <c r="A179" s="18" t="s">
        <v>66</v>
      </c>
      <c r="B179" s="18"/>
      <c r="C179" s="18" t="s">
        <v>74</v>
      </c>
      <c r="D179" s="18"/>
      <c r="E179" s="18"/>
      <c r="P179" s="20"/>
    </row>
    <row r="180" s="19" customFormat="1" ht="12.75">
      <c r="P180" s="20"/>
    </row>
    <row r="181" spans="2:16" s="19" customFormat="1" ht="80.25" customHeight="1">
      <c r="B181" s="112" t="s">
        <v>58</v>
      </c>
      <c r="C181" s="388" t="s">
        <v>412</v>
      </c>
      <c r="D181" s="388"/>
      <c r="E181" s="388"/>
      <c r="F181" s="388"/>
      <c r="G181" s="388"/>
      <c r="H181" s="388"/>
      <c r="I181" s="388"/>
      <c r="J181" s="388"/>
      <c r="K181" s="388"/>
      <c r="L181" s="388"/>
      <c r="M181" s="388"/>
      <c r="N181" s="388"/>
      <c r="O181" s="388"/>
      <c r="P181" s="388"/>
    </row>
    <row r="182" s="19" customFormat="1" ht="12.75">
      <c r="P182" s="20"/>
    </row>
    <row r="183" spans="2:16" s="19" customFormat="1" ht="42" customHeight="1">
      <c r="B183" s="112"/>
      <c r="C183" s="388" t="s">
        <v>274</v>
      </c>
      <c r="D183" s="388"/>
      <c r="E183" s="388"/>
      <c r="F183" s="388"/>
      <c r="G183" s="388"/>
      <c r="H183" s="388"/>
      <c r="I183" s="388"/>
      <c r="J183" s="388"/>
      <c r="K183" s="388"/>
      <c r="L183" s="388"/>
      <c r="M183" s="388"/>
      <c r="N183" s="388"/>
      <c r="O183" s="388"/>
      <c r="P183" s="388"/>
    </row>
    <row r="184" spans="3:16" s="19" customFormat="1" ht="12.75">
      <c r="C184" s="117"/>
      <c r="D184" s="117"/>
      <c r="E184" s="117"/>
      <c r="F184" s="117"/>
      <c r="G184" s="117"/>
      <c r="H184" s="117"/>
      <c r="I184" s="117"/>
      <c r="J184" s="117"/>
      <c r="K184" s="117"/>
      <c r="L184" s="117"/>
      <c r="M184" s="331"/>
      <c r="N184" s="331"/>
      <c r="O184" s="72"/>
      <c r="P184" s="60"/>
    </row>
    <row r="185" spans="2:16" s="19" customFormat="1" ht="12.75">
      <c r="B185" s="112"/>
      <c r="C185" s="388" t="s">
        <v>287</v>
      </c>
      <c r="D185" s="388"/>
      <c r="E185" s="388"/>
      <c r="F185" s="388"/>
      <c r="G185" s="388"/>
      <c r="H185" s="388"/>
      <c r="I185" s="388"/>
      <c r="J185" s="388"/>
      <c r="K185" s="388"/>
      <c r="L185" s="388"/>
      <c r="M185" s="388"/>
      <c r="N185" s="388"/>
      <c r="O185" s="388"/>
      <c r="P185" s="388"/>
    </row>
    <row r="186" spans="3:16" s="19" customFormat="1" ht="12.75">
      <c r="C186" s="59"/>
      <c r="D186" s="59"/>
      <c r="E186" s="59"/>
      <c r="F186" s="59"/>
      <c r="G186" s="59"/>
      <c r="H186" s="59"/>
      <c r="I186" s="59"/>
      <c r="J186" s="59"/>
      <c r="K186" s="59"/>
      <c r="L186" s="59"/>
      <c r="M186" s="59"/>
      <c r="N186" s="59"/>
      <c r="O186" s="59"/>
      <c r="P186" s="59"/>
    </row>
    <row r="187" spans="2:16" s="19" customFormat="1" ht="24" customHeight="1">
      <c r="B187" s="112" t="s">
        <v>59</v>
      </c>
      <c r="C187" s="410" t="s">
        <v>7</v>
      </c>
      <c r="D187" s="410"/>
      <c r="E187" s="410"/>
      <c r="F187" s="410"/>
      <c r="G187" s="410"/>
      <c r="H187" s="410"/>
      <c r="I187" s="410"/>
      <c r="J187" s="410"/>
      <c r="K187" s="410"/>
      <c r="L187" s="410"/>
      <c r="M187" s="410"/>
      <c r="N187" s="410"/>
      <c r="O187" s="410"/>
      <c r="P187" s="410"/>
    </row>
    <row r="188" spans="3:16" s="19" customFormat="1" ht="12.75">
      <c r="C188" s="59"/>
      <c r="D188" s="59"/>
      <c r="E188" s="59"/>
      <c r="F188" s="59"/>
      <c r="G188" s="59"/>
      <c r="H188" s="59"/>
      <c r="I188" s="59"/>
      <c r="J188" s="59"/>
      <c r="K188" s="59"/>
      <c r="L188" s="59"/>
      <c r="M188" s="59"/>
      <c r="N188" s="59"/>
      <c r="O188" s="59"/>
      <c r="P188" s="59"/>
    </row>
    <row r="189" spans="3:13" s="18" customFormat="1" ht="42.75" customHeight="1">
      <c r="C189" s="366" t="s">
        <v>229</v>
      </c>
      <c r="D189" s="367"/>
      <c r="E189" s="367"/>
      <c r="F189" s="453" t="s">
        <v>282</v>
      </c>
      <c r="G189" s="454"/>
      <c r="H189" s="455"/>
      <c r="I189" s="332" t="s">
        <v>230</v>
      </c>
      <c r="J189" s="456" t="s">
        <v>230</v>
      </c>
      <c r="K189" s="456"/>
      <c r="L189" s="457"/>
      <c r="M189" s="102"/>
    </row>
    <row r="190" spans="3:13" s="19" customFormat="1" ht="19.5" customHeight="1">
      <c r="C190" s="419" t="s">
        <v>272</v>
      </c>
      <c r="D190" s="420"/>
      <c r="E190" s="420"/>
      <c r="F190" s="333"/>
      <c r="G190" s="421">
        <v>42.3</v>
      </c>
      <c r="H190" s="421"/>
      <c r="I190" s="334"/>
      <c r="J190" s="384" t="s">
        <v>407</v>
      </c>
      <c r="K190" s="384"/>
      <c r="L190" s="365"/>
      <c r="M190" s="335"/>
    </row>
    <row r="191" spans="3:13" s="19" customFormat="1" ht="19.5" customHeight="1">
      <c r="C191" s="419" t="s">
        <v>273</v>
      </c>
      <c r="D191" s="420"/>
      <c r="E191" s="420"/>
      <c r="F191" s="333"/>
      <c r="G191" s="421">
        <v>106.4</v>
      </c>
      <c r="H191" s="421"/>
      <c r="I191" s="334"/>
      <c r="J191" s="384" t="s">
        <v>408</v>
      </c>
      <c r="K191" s="384"/>
      <c r="L191" s="365"/>
      <c r="M191" s="335"/>
    </row>
    <row r="192" spans="3:16" s="19" customFormat="1" ht="12.75">
      <c r="C192" s="59"/>
      <c r="D192" s="59"/>
      <c r="E192" s="59"/>
      <c r="F192" s="59"/>
      <c r="G192" s="59"/>
      <c r="H192" s="59"/>
      <c r="I192" s="59"/>
      <c r="J192" s="59"/>
      <c r="K192" s="59"/>
      <c r="L192" s="59"/>
      <c r="M192" s="59"/>
      <c r="N192" s="59"/>
      <c r="O192" s="59"/>
      <c r="P192" s="59"/>
    </row>
    <row r="193" spans="3:16" s="19" customFormat="1" ht="26.25" customHeight="1">
      <c r="C193" s="410" t="s">
        <v>276</v>
      </c>
      <c r="D193" s="410"/>
      <c r="E193" s="410"/>
      <c r="F193" s="410"/>
      <c r="G193" s="410"/>
      <c r="H193" s="410"/>
      <c r="I193" s="410"/>
      <c r="J193" s="410"/>
      <c r="K193" s="410"/>
      <c r="L193" s="410"/>
      <c r="M193" s="410"/>
      <c r="N193" s="410"/>
      <c r="O193" s="410"/>
      <c r="P193" s="410"/>
    </row>
    <row r="194" spans="3:16" s="19" customFormat="1" ht="12.75">
      <c r="C194" s="59"/>
      <c r="D194" s="59"/>
      <c r="E194" s="59"/>
      <c r="F194" s="59"/>
      <c r="G194" s="59"/>
      <c r="H194" s="59"/>
      <c r="I194" s="59"/>
      <c r="J194" s="59"/>
      <c r="K194" s="59"/>
      <c r="L194" s="59"/>
      <c r="M194" s="59"/>
      <c r="N194" s="59"/>
      <c r="O194" s="59"/>
      <c r="P194" s="59"/>
    </row>
    <row r="195" spans="3:16" s="19" customFormat="1" ht="56.25" customHeight="1">
      <c r="C195" s="410" t="s">
        <v>275</v>
      </c>
      <c r="D195" s="410"/>
      <c r="E195" s="410"/>
      <c r="F195" s="410"/>
      <c r="G195" s="410"/>
      <c r="H195" s="410"/>
      <c r="I195" s="410"/>
      <c r="J195" s="410"/>
      <c r="K195" s="410"/>
      <c r="L195" s="410"/>
      <c r="M195" s="410"/>
      <c r="N195" s="410"/>
      <c r="O195" s="410"/>
      <c r="P195" s="410"/>
    </row>
    <row r="196" spans="3:16" s="19" customFormat="1" ht="12.75">
      <c r="C196" s="59"/>
      <c r="D196" s="59"/>
      <c r="E196" s="59"/>
      <c r="F196" s="59"/>
      <c r="G196" s="59"/>
      <c r="H196" s="59"/>
      <c r="I196" s="59"/>
      <c r="J196" s="59"/>
      <c r="K196" s="59"/>
      <c r="L196" s="59"/>
      <c r="M196" s="59"/>
      <c r="N196" s="59"/>
      <c r="O196" s="59"/>
      <c r="P196" s="59"/>
    </row>
    <row r="197" spans="3:16" s="19" customFormat="1" ht="12.75">
      <c r="C197" s="59"/>
      <c r="D197" s="59"/>
      <c r="E197" s="59"/>
      <c r="F197" s="59"/>
      <c r="G197" s="59"/>
      <c r="H197" s="59"/>
      <c r="I197" s="59"/>
      <c r="J197" s="59"/>
      <c r="K197" s="59"/>
      <c r="L197" s="59"/>
      <c r="M197" s="59"/>
      <c r="N197" s="59"/>
      <c r="O197" s="59"/>
      <c r="P197" s="59"/>
    </row>
    <row r="198" spans="2:16" s="19" customFormat="1" ht="12.75">
      <c r="B198" s="112" t="s">
        <v>150</v>
      </c>
      <c r="C198" s="388" t="s">
        <v>8</v>
      </c>
      <c r="D198" s="410"/>
      <c r="E198" s="410"/>
      <c r="F198" s="410"/>
      <c r="G198" s="410"/>
      <c r="H198" s="410"/>
      <c r="I198" s="410"/>
      <c r="J198" s="410"/>
      <c r="K198" s="410"/>
      <c r="L198" s="410"/>
      <c r="M198" s="410"/>
      <c r="N198" s="410"/>
      <c r="O198" s="410"/>
      <c r="P198" s="410"/>
    </row>
    <row r="199" spans="3:16" s="19" customFormat="1" ht="12.75">
      <c r="C199" s="59"/>
      <c r="D199" s="59"/>
      <c r="E199" s="59"/>
      <c r="F199" s="59"/>
      <c r="G199" s="59"/>
      <c r="H199" s="59"/>
      <c r="I199" s="59"/>
      <c r="J199" s="59"/>
      <c r="K199" s="59"/>
      <c r="L199" s="59"/>
      <c r="M199" s="59"/>
      <c r="N199" s="59"/>
      <c r="O199" s="59"/>
      <c r="P199" s="59"/>
    </row>
    <row r="200" spans="3:16" s="19" customFormat="1" ht="24.75" customHeight="1">
      <c r="C200" s="336"/>
      <c r="D200" s="382" t="s">
        <v>33</v>
      </c>
      <c r="E200" s="382"/>
      <c r="F200" s="382"/>
      <c r="G200" s="382"/>
      <c r="H200" s="382"/>
      <c r="I200" s="371" t="s">
        <v>32</v>
      </c>
      <c r="J200" s="372"/>
      <c r="K200" s="372"/>
      <c r="L200" s="373"/>
      <c r="M200" s="336"/>
      <c r="N200" s="380" t="s">
        <v>297</v>
      </c>
      <c r="O200" s="380"/>
      <c r="P200" s="381"/>
    </row>
    <row r="201" spans="3:16" s="19" customFormat="1" ht="12.75" customHeight="1">
      <c r="C201" s="337" t="s">
        <v>31</v>
      </c>
      <c r="D201" s="422" t="s">
        <v>296</v>
      </c>
      <c r="E201" s="422"/>
      <c r="F201" s="422"/>
      <c r="G201" s="422"/>
      <c r="H201" s="422"/>
      <c r="I201" s="338"/>
      <c r="J201" s="377" t="s">
        <v>299</v>
      </c>
      <c r="K201" s="377"/>
      <c r="L201" s="377"/>
      <c r="M201" s="339"/>
      <c r="N201" s="377" t="s">
        <v>298</v>
      </c>
      <c r="O201" s="377"/>
      <c r="P201" s="370"/>
    </row>
    <row r="202" spans="3:16" s="19" customFormat="1" ht="28.5" customHeight="1">
      <c r="C202" s="340"/>
      <c r="D202" s="341" t="s">
        <v>300</v>
      </c>
      <c r="E202" s="342"/>
      <c r="F202" s="342"/>
      <c r="G202" s="342"/>
      <c r="H202" s="342"/>
      <c r="I202" s="343"/>
      <c r="J202" s="417"/>
      <c r="K202" s="417"/>
      <c r="L202" s="417"/>
      <c r="M202" s="344"/>
      <c r="N202" s="417"/>
      <c r="O202" s="417"/>
      <c r="P202" s="418"/>
    </row>
    <row r="203" spans="3:16" s="328" customFormat="1" ht="12.75" customHeight="1">
      <c r="C203" s="345" t="s">
        <v>34</v>
      </c>
      <c r="D203" s="377" t="s">
        <v>325</v>
      </c>
      <c r="E203" s="377"/>
      <c r="F203" s="377"/>
      <c r="G203" s="377"/>
      <c r="H203" s="370"/>
      <c r="J203" s="377" t="s">
        <v>302</v>
      </c>
      <c r="K203" s="377"/>
      <c r="L203" s="370"/>
      <c r="M203" s="124"/>
      <c r="N203" s="411" t="s">
        <v>303</v>
      </c>
      <c r="O203" s="411"/>
      <c r="P203" s="412"/>
    </row>
    <row r="204" spans="3:16" s="19" customFormat="1" ht="27.75" customHeight="1">
      <c r="C204" s="340"/>
      <c r="D204" s="341" t="s">
        <v>301</v>
      </c>
      <c r="E204" s="342"/>
      <c r="F204" s="342"/>
      <c r="G204" s="342"/>
      <c r="H204" s="342"/>
      <c r="I204" s="343"/>
      <c r="J204" s="417"/>
      <c r="K204" s="417"/>
      <c r="L204" s="418"/>
      <c r="M204" s="344"/>
      <c r="N204" s="413"/>
      <c r="O204" s="413"/>
      <c r="P204" s="414"/>
    </row>
    <row r="205" spans="3:16" s="19" customFormat="1" ht="12.75">
      <c r="C205" s="59"/>
      <c r="D205" s="59"/>
      <c r="E205" s="59"/>
      <c r="F205" s="59"/>
      <c r="G205" s="59"/>
      <c r="H205" s="59"/>
      <c r="I205" s="59"/>
      <c r="J205" s="59"/>
      <c r="K205" s="59"/>
      <c r="L205" s="59"/>
      <c r="M205" s="59"/>
      <c r="N205" s="59"/>
      <c r="O205" s="59"/>
      <c r="P205" s="59"/>
    </row>
    <row r="206" spans="3:16" s="19" customFormat="1" ht="12" customHeight="1">
      <c r="C206" s="415" t="s">
        <v>35</v>
      </c>
      <c r="D206" s="416"/>
      <c r="E206" s="416"/>
      <c r="F206" s="416"/>
      <c r="G206" s="416"/>
      <c r="H206" s="416"/>
      <c r="I206" s="416"/>
      <c r="J206" s="416"/>
      <c r="K206" s="416"/>
      <c r="L206" s="416"/>
      <c r="M206" s="416"/>
      <c r="N206" s="416"/>
      <c r="O206" s="416"/>
      <c r="P206" s="416"/>
    </row>
    <row r="207" spans="3:16" s="19" customFormat="1" ht="3" customHeight="1">
      <c r="C207" s="346"/>
      <c r="D207" s="347"/>
      <c r="E207" s="347"/>
      <c r="F207" s="347"/>
      <c r="G207" s="347"/>
      <c r="H207" s="347"/>
      <c r="I207" s="347"/>
      <c r="J207" s="347"/>
      <c r="K207" s="347"/>
      <c r="L207" s="347"/>
      <c r="M207" s="347"/>
      <c r="N207" s="347"/>
      <c r="O207" s="347"/>
      <c r="P207" s="347"/>
    </row>
    <row r="208" spans="3:16" s="19" customFormat="1" ht="13.5" customHeight="1">
      <c r="C208" s="415" t="s">
        <v>36</v>
      </c>
      <c r="D208" s="416"/>
      <c r="E208" s="416"/>
      <c r="F208" s="416"/>
      <c r="G208" s="416"/>
      <c r="H208" s="416"/>
      <c r="I208" s="416"/>
      <c r="J208" s="416"/>
      <c r="K208" s="416"/>
      <c r="L208" s="416"/>
      <c r="M208" s="416"/>
      <c r="N208" s="416"/>
      <c r="O208" s="416"/>
      <c r="P208" s="416"/>
    </row>
    <row r="209" spans="3:16" s="19" customFormat="1" ht="12.75">
      <c r="C209" s="415" t="s">
        <v>37</v>
      </c>
      <c r="D209" s="416"/>
      <c r="E209" s="416"/>
      <c r="F209" s="416"/>
      <c r="G209" s="416"/>
      <c r="H209" s="416"/>
      <c r="I209" s="416"/>
      <c r="J209" s="416"/>
      <c r="K209" s="416"/>
      <c r="L209" s="416"/>
      <c r="M209" s="416"/>
      <c r="N209" s="416"/>
      <c r="O209" s="416"/>
      <c r="P209" s="416"/>
    </row>
    <row r="210" spans="3:16" s="19" customFormat="1" ht="12.75">
      <c r="C210" s="59"/>
      <c r="D210" s="59"/>
      <c r="E210" s="59"/>
      <c r="F210" s="59"/>
      <c r="G210" s="59"/>
      <c r="H210" s="59"/>
      <c r="I210" s="59"/>
      <c r="J210" s="59"/>
      <c r="K210" s="59"/>
      <c r="L210" s="59"/>
      <c r="M210" s="59"/>
      <c r="N210" s="59"/>
      <c r="O210" s="59"/>
      <c r="P210" s="59"/>
    </row>
    <row r="211" spans="2:16" s="19" customFormat="1" ht="40.5" customHeight="1">
      <c r="B211" s="112"/>
      <c r="C211" s="388" t="s">
        <v>29</v>
      </c>
      <c r="D211" s="410"/>
      <c r="E211" s="410"/>
      <c r="F211" s="410"/>
      <c r="G211" s="410"/>
      <c r="H211" s="410"/>
      <c r="I211" s="410"/>
      <c r="J211" s="410"/>
      <c r="K211" s="410"/>
      <c r="L211" s="410"/>
      <c r="M211" s="410"/>
      <c r="N211" s="410"/>
      <c r="O211" s="410"/>
      <c r="P211" s="410"/>
    </row>
    <row r="212" spans="3:16" s="19" customFormat="1" ht="12.75">
      <c r="C212" s="59"/>
      <c r="D212" s="59"/>
      <c r="E212" s="59"/>
      <c r="F212" s="59"/>
      <c r="G212" s="59"/>
      <c r="H212" s="59"/>
      <c r="I212" s="59"/>
      <c r="J212" s="59"/>
      <c r="K212" s="59"/>
      <c r="L212" s="59"/>
      <c r="M212" s="59"/>
      <c r="N212" s="59"/>
      <c r="O212" s="59"/>
      <c r="P212" s="59"/>
    </row>
    <row r="213" spans="2:16" s="19" customFormat="1" ht="26.25" customHeight="1">
      <c r="B213" s="112"/>
      <c r="C213" s="388" t="s">
        <v>30</v>
      </c>
      <c r="D213" s="410"/>
      <c r="E213" s="410"/>
      <c r="F213" s="410"/>
      <c r="G213" s="410"/>
      <c r="H213" s="410"/>
      <c r="I213" s="410"/>
      <c r="J213" s="410"/>
      <c r="K213" s="410"/>
      <c r="L213" s="410"/>
      <c r="M213" s="410"/>
      <c r="N213" s="410"/>
      <c r="O213" s="410"/>
      <c r="P213" s="410"/>
    </row>
    <row r="214" spans="2:16" s="19" customFormat="1" ht="0.75" customHeight="1">
      <c r="B214" s="112"/>
      <c r="C214" s="61"/>
      <c r="D214" s="59"/>
      <c r="E214" s="59"/>
      <c r="F214" s="59"/>
      <c r="G214" s="59"/>
      <c r="H214" s="59"/>
      <c r="I214" s="59"/>
      <c r="J214" s="59"/>
      <c r="K214" s="59"/>
      <c r="L214" s="59"/>
      <c r="M214" s="59"/>
      <c r="N214" s="59"/>
      <c r="O214" s="59"/>
      <c r="P214" s="59"/>
    </row>
    <row r="215" spans="2:16" s="19" customFormat="1" ht="19.5" customHeight="1">
      <c r="B215" s="112" t="s">
        <v>202</v>
      </c>
      <c r="C215" s="388" t="s">
        <v>9</v>
      </c>
      <c r="D215" s="388"/>
      <c r="E215" s="388"/>
      <c r="F215" s="388"/>
      <c r="G215" s="388"/>
      <c r="H215" s="388"/>
      <c r="I215" s="388"/>
      <c r="J215" s="388"/>
      <c r="K215" s="388"/>
      <c r="L215" s="388"/>
      <c r="M215" s="388"/>
      <c r="N215" s="388"/>
      <c r="O215" s="388"/>
      <c r="P215" s="388"/>
    </row>
    <row r="216" spans="2:16" s="19" customFormat="1" ht="12.75">
      <c r="B216" s="112"/>
      <c r="C216" s="61"/>
      <c r="D216" s="59"/>
      <c r="E216" s="59"/>
      <c r="F216" s="59"/>
      <c r="G216" s="59"/>
      <c r="H216" s="59"/>
      <c r="I216" s="59"/>
      <c r="J216" s="59"/>
      <c r="K216" s="59"/>
      <c r="L216" s="59"/>
      <c r="M216" s="59"/>
      <c r="N216" s="59"/>
      <c r="O216" s="59"/>
      <c r="P216" s="59"/>
    </row>
    <row r="217" spans="3:16" s="19" customFormat="1" ht="24.75" customHeight="1">
      <c r="C217" s="426" t="s">
        <v>311</v>
      </c>
      <c r="D217" s="427"/>
      <c r="E217" s="427"/>
      <c r="F217" s="427"/>
      <c r="G217" s="427"/>
      <c r="H217" s="428"/>
      <c r="I217" s="371" t="s">
        <v>312</v>
      </c>
      <c r="J217" s="372"/>
      <c r="K217" s="372"/>
      <c r="L217" s="373"/>
      <c r="M217" s="336"/>
      <c r="N217" s="380" t="s">
        <v>297</v>
      </c>
      <c r="O217" s="380"/>
      <c r="P217" s="381"/>
    </row>
    <row r="218" spans="3:16" s="19" customFormat="1" ht="12.75" customHeight="1">
      <c r="C218" s="423" t="s">
        <v>313</v>
      </c>
      <c r="D218" s="424"/>
      <c r="E218" s="424"/>
      <c r="F218" s="424"/>
      <c r="G218" s="424"/>
      <c r="H218" s="425"/>
      <c r="I218" s="338"/>
      <c r="J218" s="377" t="s">
        <v>314</v>
      </c>
      <c r="K218" s="377"/>
      <c r="L218" s="370"/>
      <c r="M218" s="339"/>
      <c r="N218" s="377" t="s">
        <v>315</v>
      </c>
      <c r="O218" s="377"/>
      <c r="P218" s="370"/>
    </row>
    <row r="219" spans="3:16" s="19" customFormat="1" ht="29.25" customHeight="1">
      <c r="C219" s="340"/>
      <c r="D219" s="341"/>
      <c r="E219" s="342"/>
      <c r="F219" s="342"/>
      <c r="G219" s="342"/>
      <c r="H219" s="342"/>
      <c r="I219" s="343"/>
      <c r="J219" s="417"/>
      <c r="K219" s="417"/>
      <c r="L219" s="418"/>
      <c r="M219" s="344"/>
      <c r="N219" s="417"/>
      <c r="O219" s="417"/>
      <c r="P219" s="418"/>
    </row>
    <row r="220" spans="2:16" s="19" customFormat="1" ht="12.75">
      <c r="B220" s="112"/>
      <c r="C220" s="61"/>
      <c r="D220" s="59"/>
      <c r="E220" s="59"/>
      <c r="F220" s="59"/>
      <c r="G220" s="59"/>
      <c r="H220" s="59"/>
      <c r="I220" s="59"/>
      <c r="J220" s="59"/>
      <c r="K220" s="59"/>
      <c r="L220" s="59"/>
      <c r="M220" s="59"/>
      <c r="N220" s="59"/>
      <c r="O220" s="59"/>
      <c r="P220" s="59"/>
    </row>
    <row r="221" spans="2:16" s="19" customFormat="1" ht="42.75" customHeight="1">
      <c r="B221" s="112"/>
      <c r="C221" s="388" t="s">
        <v>316</v>
      </c>
      <c r="D221" s="388"/>
      <c r="E221" s="388"/>
      <c r="F221" s="388"/>
      <c r="G221" s="388"/>
      <c r="H221" s="388"/>
      <c r="I221" s="388"/>
      <c r="J221" s="388"/>
      <c r="K221" s="388"/>
      <c r="L221" s="388"/>
      <c r="M221" s="388"/>
      <c r="N221" s="388"/>
      <c r="O221" s="388"/>
      <c r="P221" s="388"/>
    </row>
    <row r="222" spans="2:16" s="19" customFormat="1" ht="14.25" customHeight="1">
      <c r="B222" s="112"/>
      <c r="C222" s="61"/>
      <c r="D222" s="61"/>
      <c r="E222" s="61"/>
      <c r="F222" s="61"/>
      <c r="G222" s="61"/>
      <c r="H222" s="61"/>
      <c r="I222" s="61"/>
      <c r="J222" s="61"/>
      <c r="K222" s="61"/>
      <c r="L222" s="61"/>
      <c r="M222" s="61"/>
      <c r="N222" s="61"/>
      <c r="O222" s="61"/>
      <c r="P222" s="61"/>
    </row>
    <row r="223" spans="2:16" s="19" customFormat="1" ht="56.25" customHeight="1">
      <c r="B223" s="112" t="s">
        <v>204</v>
      </c>
      <c r="C223" s="388" t="s">
        <v>11</v>
      </c>
      <c r="D223" s="388"/>
      <c r="E223" s="388"/>
      <c r="F223" s="388"/>
      <c r="G223" s="388"/>
      <c r="H223" s="388"/>
      <c r="I223" s="388"/>
      <c r="J223" s="388"/>
      <c r="K223" s="388"/>
      <c r="L223" s="388"/>
      <c r="M223" s="388"/>
      <c r="N223" s="388"/>
      <c r="O223" s="388"/>
      <c r="P223" s="388"/>
    </row>
    <row r="224" spans="2:16" s="19" customFormat="1" ht="12.75">
      <c r="B224" s="112"/>
      <c r="C224" s="61"/>
      <c r="D224" s="61"/>
      <c r="E224" s="61"/>
      <c r="F224" s="61"/>
      <c r="G224" s="61"/>
      <c r="H224" s="61"/>
      <c r="I224" s="61"/>
      <c r="J224" s="61"/>
      <c r="K224" s="61"/>
      <c r="L224" s="61"/>
      <c r="M224" s="61"/>
      <c r="N224" s="61"/>
      <c r="O224" s="61"/>
      <c r="P224" s="61"/>
    </row>
    <row r="225" spans="2:16" s="19" customFormat="1" ht="19.5" customHeight="1">
      <c r="B225" s="112" t="s">
        <v>205</v>
      </c>
      <c r="C225" s="388" t="s">
        <v>10</v>
      </c>
      <c r="D225" s="388"/>
      <c r="E225" s="388"/>
      <c r="F225" s="388"/>
      <c r="G225" s="388"/>
      <c r="H225" s="388"/>
      <c r="I225" s="388"/>
      <c r="J225" s="388"/>
      <c r="K225" s="388"/>
      <c r="L225" s="388"/>
      <c r="M225" s="388"/>
      <c r="N225" s="388"/>
      <c r="O225" s="388"/>
      <c r="P225" s="388"/>
    </row>
    <row r="226" spans="2:16" s="19" customFormat="1" ht="9" customHeight="1">
      <c r="B226" s="112"/>
      <c r="C226" s="61"/>
      <c r="D226" s="59"/>
      <c r="E226" s="59"/>
      <c r="F226" s="59"/>
      <c r="G226" s="59"/>
      <c r="H226" s="59"/>
      <c r="I226" s="59"/>
      <c r="J226" s="59"/>
      <c r="K226" s="59"/>
      <c r="L226" s="59"/>
      <c r="M226" s="59"/>
      <c r="N226" s="59"/>
      <c r="O226" s="59"/>
      <c r="P226" s="59"/>
    </row>
    <row r="227" spans="3:16" s="19" customFormat="1" ht="24.75" customHeight="1">
      <c r="C227" s="426" t="s">
        <v>323</v>
      </c>
      <c r="D227" s="427"/>
      <c r="E227" s="427"/>
      <c r="F227" s="427"/>
      <c r="G227" s="427"/>
      <c r="H227" s="428"/>
      <c r="I227" s="371" t="s">
        <v>312</v>
      </c>
      <c r="J227" s="372"/>
      <c r="K227" s="372"/>
      <c r="L227" s="373"/>
      <c r="M227" s="336"/>
      <c r="N227" s="380" t="s">
        <v>297</v>
      </c>
      <c r="O227" s="380"/>
      <c r="P227" s="381"/>
    </row>
    <row r="228" spans="3:16" s="19" customFormat="1" ht="12.75" customHeight="1">
      <c r="C228" s="376" t="s">
        <v>12</v>
      </c>
      <c r="D228" s="377"/>
      <c r="E228" s="377"/>
      <c r="F228" s="377"/>
      <c r="G228" s="377"/>
      <c r="H228" s="370"/>
      <c r="I228" s="338"/>
      <c r="J228" s="377" t="s">
        <v>13</v>
      </c>
      <c r="K228" s="377"/>
      <c r="L228" s="370"/>
      <c r="M228" s="339"/>
      <c r="N228" s="377" t="s">
        <v>15</v>
      </c>
      <c r="O228" s="377"/>
      <c r="P228" s="370"/>
    </row>
    <row r="229" spans="3:16" s="19" customFormat="1" ht="27.75" customHeight="1">
      <c r="C229" s="473"/>
      <c r="D229" s="474"/>
      <c r="E229" s="474"/>
      <c r="F229" s="474"/>
      <c r="G229" s="474"/>
      <c r="H229" s="475"/>
      <c r="I229" s="343"/>
      <c r="J229" s="417"/>
      <c r="K229" s="417"/>
      <c r="L229" s="418"/>
      <c r="M229" s="344"/>
      <c r="N229" s="417"/>
      <c r="O229" s="417"/>
      <c r="P229" s="418"/>
    </row>
    <row r="230" spans="3:16" s="19" customFormat="1" ht="44.25" customHeight="1">
      <c r="C230" s="469" t="s">
        <v>12</v>
      </c>
      <c r="D230" s="470"/>
      <c r="E230" s="470"/>
      <c r="F230" s="470"/>
      <c r="G230" s="470"/>
      <c r="H230" s="470"/>
      <c r="I230" s="330"/>
      <c r="J230" s="471" t="s">
        <v>14</v>
      </c>
      <c r="K230" s="470"/>
      <c r="L230" s="472"/>
      <c r="M230" s="348"/>
      <c r="N230" s="461" t="s">
        <v>16</v>
      </c>
      <c r="O230" s="461"/>
      <c r="P230" s="462"/>
    </row>
    <row r="231" spans="2:16" s="19" customFormat="1" ht="12.75">
      <c r="B231" s="112"/>
      <c r="C231" s="61"/>
      <c r="D231" s="59"/>
      <c r="E231" s="59"/>
      <c r="F231" s="59"/>
      <c r="G231" s="59"/>
      <c r="H231" s="59"/>
      <c r="I231" s="59"/>
      <c r="J231" s="59"/>
      <c r="K231" s="59"/>
      <c r="L231" s="59"/>
      <c r="M231" s="59"/>
      <c r="N231" s="59"/>
      <c r="O231" s="59"/>
      <c r="P231" s="59"/>
    </row>
    <row r="232" spans="2:16" s="19" customFormat="1" ht="48.75" customHeight="1">
      <c r="B232" s="112"/>
      <c r="C232" s="388" t="s">
        <v>18</v>
      </c>
      <c r="D232" s="388"/>
      <c r="E232" s="388"/>
      <c r="F232" s="388"/>
      <c r="G232" s="388"/>
      <c r="H232" s="388"/>
      <c r="I232" s="388"/>
      <c r="J232" s="388"/>
      <c r="K232" s="388"/>
      <c r="L232" s="388"/>
      <c r="M232" s="388"/>
      <c r="N232" s="388"/>
      <c r="O232" s="388"/>
      <c r="P232" s="388"/>
    </row>
    <row r="233" spans="3:16" s="19" customFormat="1" ht="9" customHeight="1">
      <c r="C233" s="59"/>
      <c r="D233" s="59"/>
      <c r="E233" s="59"/>
      <c r="F233" s="59"/>
      <c r="G233" s="59"/>
      <c r="H233" s="59"/>
      <c r="I233" s="59"/>
      <c r="J233" s="59"/>
      <c r="K233" s="59"/>
      <c r="L233" s="59"/>
      <c r="M233" s="59"/>
      <c r="N233" s="59"/>
      <c r="O233" s="59"/>
      <c r="P233" s="59"/>
    </row>
    <row r="234" spans="2:16" s="19" customFormat="1" ht="12.75">
      <c r="B234" s="112" t="s">
        <v>206</v>
      </c>
      <c r="C234" s="388" t="s">
        <v>17</v>
      </c>
      <c r="D234" s="388"/>
      <c r="E234" s="388"/>
      <c r="F234" s="388"/>
      <c r="G234" s="388"/>
      <c r="H234" s="388"/>
      <c r="I234" s="388"/>
      <c r="J234" s="388"/>
      <c r="K234" s="388"/>
      <c r="L234" s="388"/>
      <c r="M234" s="388"/>
      <c r="N234" s="388"/>
      <c r="O234" s="388"/>
      <c r="P234" s="388"/>
    </row>
    <row r="235" spans="2:16" s="19" customFormat="1" ht="12.75">
      <c r="B235" s="112"/>
      <c r="C235" s="61"/>
      <c r="D235" s="59"/>
      <c r="E235" s="59"/>
      <c r="F235" s="59"/>
      <c r="G235" s="59"/>
      <c r="H235" s="59"/>
      <c r="I235" s="59"/>
      <c r="J235" s="59"/>
      <c r="K235" s="59"/>
      <c r="L235" s="59"/>
      <c r="M235" s="59"/>
      <c r="N235" s="59"/>
      <c r="O235" s="59"/>
      <c r="P235" s="59"/>
    </row>
    <row r="236" spans="3:16" s="19" customFormat="1" ht="26.25" customHeight="1">
      <c r="C236" s="463" t="s">
        <v>27</v>
      </c>
      <c r="D236" s="464"/>
      <c r="E236" s="464"/>
      <c r="F236" s="464"/>
      <c r="G236" s="464"/>
      <c r="H236" s="465"/>
      <c r="I236" s="466" t="s">
        <v>312</v>
      </c>
      <c r="J236" s="467"/>
      <c r="K236" s="467"/>
      <c r="L236" s="468"/>
      <c r="M236" s="336"/>
      <c r="N236" s="380" t="s">
        <v>297</v>
      </c>
      <c r="O236" s="380"/>
      <c r="P236" s="381"/>
    </row>
    <row r="237" spans="3:16" s="19" customFormat="1" ht="30" customHeight="1">
      <c r="C237" s="429" t="s">
        <v>25</v>
      </c>
      <c r="D237" s="430"/>
      <c r="E237" s="430"/>
      <c r="F237" s="430"/>
      <c r="G237" s="430"/>
      <c r="H237" s="431"/>
      <c r="I237" s="349"/>
      <c r="J237" s="461" t="s">
        <v>26</v>
      </c>
      <c r="K237" s="461"/>
      <c r="L237" s="462"/>
      <c r="M237" s="348"/>
      <c r="N237" s="461" t="s">
        <v>28</v>
      </c>
      <c r="O237" s="461"/>
      <c r="P237" s="462"/>
    </row>
    <row r="238" spans="2:16" s="19" customFormat="1" ht="12.75">
      <c r="B238" s="112"/>
      <c r="C238" s="61"/>
      <c r="D238" s="59"/>
      <c r="E238" s="59"/>
      <c r="F238" s="59"/>
      <c r="G238" s="59"/>
      <c r="H238" s="59"/>
      <c r="I238" s="59"/>
      <c r="J238" s="59"/>
      <c r="K238" s="59"/>
      <c r="L238" s="59"/>
      <c r="M238" s="59"/>
      <c r="N238" s="59"/>
      <c r="O238" s="59"/>
      <c r="P238" s="59"/>
    </row>
    <row r="239" spans="2:16" s="19" customFormat="1" ht="27.75" customHeight="1">
      <c r="B239" s="112"/>
      <c r="C239" s="388" t="s">
        <v>24</v>
      </c>
      <c r="D239" s="388"/>
      <c r="E239" s="388"/>
      <c r="F239" s="388"/>
      <c r="G239" s="388"/>
      <c r="H239" s="388"/>
      <c r="I239" s="388"/>
      <c r="J239" s="388"/>
      <c r="K239" s="388"/>
      <c r="L239" s="388"/>
      <c r="M239" s="388"/>
      <c r="N239" s="388"/>
      <c r="O239" s="388"/>
      <c r="P239" s="388"/>
    </row>
    <row r="240" spans="3:16" s="19" customFormat="1" ht="12.75">
      <c r="C240" s="59"/>
      <c r="D240" s="59"/>
      <c r="E240" s="59"/>
      <c r="F240" s="59"/>
      <c r="G240" s="59"/>
      <c r="H240" s="59"/>
      <c r="I240" s="59"/>
      <c r="J240" s="59"/>
      <c r="K240" s="59"/>
      <c r="L240" s="59"/>
      <c r="M240" s="59"/>
      <c r="N240" s="59"/>
      <c r="O240" s="59"/>
      <c r="P240" s="59"/>
    </row>
    <row r="241" spans="3:16" s="19" customFormat="1" ht="12.75">
      <c r="C241" s="59"/>
      <c r="D241" s="59"/>
      <c r="E241" s="59"/>
      <c r="F241" s="59"/>
      <c r="G241" s="59"/>
      <c r="H241" s="59"/>
      <c r="I241" s="59"/>
      <c r="J241" s="59"/>
      <c r="K241" s="59"/>
      <c r="L241" s="59"/>
      <c r="M241" s="59"/>
      <c r="N241" s="59"/>
      <c r="O241" s="59"/>
      <c r="P241" s="59"/>
    </row>
    <row r="242" spans="1:16" s="19" customFormat="1" ht="12.75">
      <c r="A242" s="18" t="s">
        <v>68</v>
      </c>
      <c r="B242" s="18"/>
      <c r="C242" s="18" t="s">
        <v>320</v>
      </c>
      <c r="D242" s="18"/>
      <c r="E242" s="18"/>
      <c r="P242" s="20"/>
    </row>
    <row r="243" s="19" customFormat="1" ht="12.75">
      <c r="P243" s="20"/>
    </row>
    <row r="244" spans="1:16" s="19" customFormat="1" ht="40.5" customHeight="1">
      <c r="A244" s="239"/>
      <c r="C244" s="410" t="s">
        <v>347</v>
      </c>
      <c r="D244" s="410"/>
      <c r="E244" s="410"/>
      <c r="F244" s="410"/>
      <c r="G244" s="410"/>
      <c r="H244" s="410"/>
      <c r="I244" s="410"/>
      <c r="J244" s="410"/>
      <c r="K244" s="410"/>
      <c r="L244" s="410"/>
      <c r="M244" s="410"/>
      <c r="N244" s="410"/>
      <c r="O244" s="410"/>
      <c r="P244" s="410"/>
    </row>
    <row r="245" s="19" customFormat="1" ht="12.75">
      <c r="P245" s="20"/>
    </row>
    <row r="246" spans="2:16" s="19" customFormat="1" ht="12.75">
      <c r="B246" s="204" t="s">
        <v>58</v>
      </c>
      <c r="C246" s="18" t="s">
        <v>265</v>
      </c>
      <c r="D246" s="18"/>
      <c r="P246" s="20"/>
    </row>
    <row r="247" s="19" customFormat="1" ht="12.75">
      <c r="P247" s="20"/>
    </row>
    <row r="248" spans="2:16" s="19" customFormat="1" ht="63.75" customHeight="1">
      <c r="B248" s="277" t="s">
        <v>124</v>
      </c>
      <c r="C248" s="410" t="s">
        <v>19</v>
      </c>
      <c r="D248" s="410"/>
      <c r="E248" s="410"/>
      <c r="F248" s="410"/>
      <c r="G248" s="410"/>
      <c r="H248" s="410"/>
      <c r="I248" s="410"/>
      <c r="J248" s="410"/>
      <c r="K248" s="410"/>
      <c r="L248" s="410"/>
      <c r="M248" s="410"/>
      <c r="N248" s="410"/>
      <c r="O248" s="410"/>
      <c r="P248" s="410"/>
    </row>
    <row r="249" spans="3:16" s="19" customFormat="1" ht="7.5" customHeight="1">
      <c r="C249" s="59"/>
      <c r="D249" s="59"/>
      <c r="E249" s="59"/>
      <c r="F249" s="59"/>
      <c r="G249" s="59"/>
      <c r="H249" s="59"/>
      <c r="I249" s="59"/>
      <c r="J249" s="59"/>
      <c r="K249" s="59"/>
      <c r="L249" s="59"/>
      <c r="M249" s="59"/>
      <c r="N249" s="59"/>
      <c r="O249" s="59"/>
      <c r="P249" s="59"/>
    </row>
    <row r="250" spans="3:16" s="19" customFormat="1" ht="107.25" customHeight="1">
      <c r="C250" s="410" t="s">
        <v>409</v>
      </c>
      <c r="D250" s="410"/>
      <c r="E250" s="410"/>
      <c r="F250" s="410"/>
      <c r="G250" s="410"/>
      <c r="H250" s="410"/>
      <c r="I250" s="410"/>
      <c r="J250" s="410"/>
      <c r="K250" s="410"/>
      <c r="L250" s="410"/>
      <c r="M250" s="410"/>
      <c r="N250" s="410"/>
      <c r="O250" s="410"/>
      <c r="P250" s="410"/>
    </row>
    <row r="251" spans="3:16" s="19" customFormat="1" ht="12.75">
      <c r="C251" s="59"/>
      <c r="D251" s="59"/>
      <c r="E251" s="59"/>
      <c r="F251" s="59"/>
      <c r="G251" s="59"/>
      <c r="H251" s="59"/>
      <c r="I251" s="59"/>
      <c r="J251" s="59"/>
      <c r="K251" s="59"/>
      <c r="L251" s="59"/>
      <c r="M251" s="59"/>
      <c r="N251" s="59"/>
      <c r="O251" s="59"/>
      <c r="P251" s="59"/>
    </row>
    <row r="252" spans="3:16" s="19" customFormat="1" ht="18.75" customHeight="1">
      <c r="C252" s="410" t="s">
        <v>285</v>
      </c>
      <c r="D252" s="410"/>
      <c r="E252" s="410"/>
      <c r="F252" s="410"/>
      <c r="G252" s="410"/>
      <c r="H252" s="410"/>
      <c r="I252" s="410"/>
      <c r="J252" s="410"/>
      <c r="K252" s="410"/>
      <c r="L252" s="410"/>
      <c r="M252" s="410"/>
      <c r="N252" s="410"/>
      <c r="O252" s="410"/>
      <c r="P252" s="410"/>
    </row>
    <row r="253" spans="3:16" s="19" customFormat="1" ht="9.75" customHeight="1">
      <c r="C253" s="59"/>
      <c r="D253" s="59"/>
      <c r="E253" s="59"/>
      <c r="F253" s="59"/>
      <c r="G253" s="59"/>
      <c r="H253" s="59"/>
      <c r="I253" s="59"/>
      <c r="J253" s="59"/>
      <c r="K253" s="59"/>
      <c r="L253" s="59"/>
      <c r="M253" s="59"/>
      <c r="N253" s="59"/>
      <c r="O253" s="59"/>
      <c r="P253" s="59"/>
    </row>
    <row r="254" s="19" customFormat="1" ht="9.75" customHeight="1">
      <c r="P254" s="20"/>
    </row>
    <row r="255" spans="2:16" s="19" customFormat="1" ht="81.75" customHeight="1">
      <c r="B255" s="277" t="s">
        <v>125</v>
      </c>
      <c r="C255" s="410" t="s">
        <v>310</v>
      </c>
      <c r="D255" s="410"/>
      <c r="E255" s="410"/>
      <c r="F255" s="410"/>
      <c r="G255" s="410"/>
      <c r="H255" s="410"/>
      <c r="I255" s="410"/>
      <c r="J255" s="410"/>
      <c r="K255" s="410"/>
      <c r="L255" s="410"/>
      <c r="M255" s="410"/>
      <c r="N255" s="410"/>
      <c r="O255" s="410"/>
      <c r="P255" s="410"/>
    </row>
    <row r="256" spans="3:16" s="19" customFormat="1" ht="12.75">
      <c r="C256" s="59"/>
      <c r="D256" s="59"/>
      <c r="E256" s="59"/>
      <c r="F256" s="59"/>
      <c r="G256" s="59"/>
      <c r="H256" s="59"/>
      <c r="I256" s="59"/>
      <c r="J256" s="59"/>
      <c r="K256" s="59"/>
      <c r="L256" s="59"/>
      <c r="M256" s="59"/>
      <c r="N256" s="59"/>
      <c r="O256" s="59"/>
      <c r="P256" s="59"/>
    </row>
    <row r="257" spans="3:16" s="19" customFormat="1" ht="54.75" customHeight="1">
      <c r="C257" s="410" t="s">
        <v>288</v>
      </c>
      <c r="D257" s="410"/>
      <c r="E257" s="410"/>
      <c r="F257" s="410"/>
      <c r="G257" s="410"/>
      <c r="H257" s="410"/>
      <c r="I257" s="410"/>
      <c r="J257" s="410"/>
      <c r="K257" s="410"/>
      <c r="L257" s="410"/>
      <c r="M257" s="410"/>
      <c r="N257" s="410"/>
      <c r="O257" s="410"/>
      <c r="P257" s="410"/>
    </row>
    <row r="258" spans="3:16" s="19" customFormat="1" ht="12.75">
      <c r="C258" s="59"/>
      <c r="D258" s="59"/>
      <c r="E258" s="59"/>
      <c r="F258" s="59"/>
      <c r="G258" s="59"/>
      <c r="H258" s="59"/>
      <c r="I258" s="59"/>
      <c r="J258" s="59"/>
      <c r="K258" s="59"/>
      <c r="L258" s="59"/>
      <c r="M258" s="59"/>
      <c r="N258" s="59"/>
      <c r="O258" s="59"/>
      <c r="P258" s="59"/>
    </row>
    <row r="259" spans="3:16" s="19" customFormat="1" ht="29.25" customHeight="1">
      <c r="C259" s="410" t="s">
        <v>286</v>
      </c>
      <c r="D259" s="410"/>
      <c r="E259" s="410"/>
      <c r="F259" s="410"/>
      <c r="G259" s="410"/>
      <c r="H259" s="410"/>
      <c r="I259" s="410"/>
      <c r="J259" s="410"/>
      <c r="K259" s="410"/>
      <c r="L259" s="410"/>
      <c r="M259" s="410"/>
      <c r="N259" s="410"/>
      <c r="O259" s="410"/>
      <c r="P259" s="410"/>
    </row>
    <row r="260" spans="3:16" s="19" customFormat="1" ht="12.75">
      <c r="C260" s="59"/>
      <c r="D260" s="59"/>
      <c r="E260" s="59"/>
      <c r="F260" s="59"/>
      <c r="G260" s="59"/>
      <c r="H260" s="59"/>
      <c r="I260" s="59"/>
      <c r="J260" s="59"/>
      <c r="K260" s="59"/>
      <c r="L260" s="59"/>
      <c r="M260" s="59"/>
      <c r="N260" s="59"/>
      <c r="O260" s="59"/>
      <c r="P260" s="59"/>
    </row>
    <row r="261" spans="3:16" s="19" customFormat="1" ht="12.75">
      <c r="C261" s="59"/>
      <c r="D261" s="59"/>
      <c r="E261" s="59"/>
      <c r="F261" s="59"/>
      <c r="G261" s="59"/>
      <c r="H261" s="59"/>
      <c r="I261" s="59"/>
      <c r="J261" s="59"/>
      <c r="K261" s="59"/>
      <c r="L261" s="59"/>
      <c r="M261" s="59"/>
      <c r="N261" s="59"/>
      <c r="O261" s="59"/>
      <c r="P261" s="59"/>
    </row>
    <row r="262" spans="2:16" s="19" customFormat="1" ht="12.75">
      <c r="B262" s="329" t="s">
        <v>59</v>
      </c>
      <c r="C262" s="18" t="s">
        <v>292</v>
      </c>
      <c r="D262" s="18"/>
      <c r="P262" s="20"/>
    </row>
    <row r="263" s="19" customFormat="1" ht="12.75">
      <c r="P263" s="20"/>
    </row>
    <row r="264" spans="3:16" s="19" customFormat="1" ht="67.5" customHeight="1">
      <c r="C264" s="410" t="s">
        <v>410</v>
      </c>
      <c r="D264" s="410"/>
      <c r="E264" s="410"/>
      <c r="F264" s="410"/>
      <c r="G264" s="410"/>
      <c r="H264" s="410"/>
      <c r="I264" s="410"/>
      <c r="J264" s="410"/>
      <c r="K264" s="410"/>
      <c r="L264" s="410"/>
      <c r="M264" s="410"/>
      <c r="N264" s="410"/>
      <c r="O264" s="410"/>
      <c r="P264" s="410"/>
    </row>
    <row r="265" spans="3:16" s="19" customFormat="1" ht="7.5" customHeight="1">
      <c r="C265" s="59"/>
      <c r="D265" s="59"/>
      <c r="E265" s="59"/>
      <c r="F265" s="59"/>
      <c r="G265" s="59"/>
      <c r="H265" s="59"/>
      <c r="I265" s="59"/>
      <c r="J265" s="59"/>
      <c r="K265" s="59"/>
      <c r="L265" s="59"/>
      <c r="M265" s="59"/>
      <c r="N265" s="59"/>
      <c r="O265" s="59"/>
      <c r="P265" s="59"/>
    </row>
    <row r="266" spans="3:16" s="19" customFormat="1" ht="12.75">
      <c r="C266" s="59" t="s">
        <v>124</v>
      </c>
      <c r="D266" s="388" t="s">
        <v>398</v>
      </c>
      <c r="E266" s="388"/>
      <c r="F266" s="388"/>
      <c r="G266" s="388"/>
      <c r="H266" s="388"/>
      <c r="I266" s="388"/>
      <c r="J266" s="388"/>
      <c r="K266" s="388"/>
      <c r="L266" s="388"/>
      <c r="M266" s="388"/>
      <c r="N266" s="388"/>
      <c r="O266" s="388"/>
      <c r="P266" s="388"/>
    </row>
    <row r="267" spans="3:16" s="19" customFormat="1" ht="6.75" customHeight="1">
      <c r="C267" s="59"/>
      <c r="D267" s="61"/>
      <c r="E267" s="61"/>
      <c r="F267" s="61"/>
      <c r="G267" s="61"/>
      <c r="H267" s="61"/>
      <c r="I267" s="61"/>
      <c r="J267" s="61"/>
      <c r="K267" s="61"/>
      <c r="L267" s="61"/>
      <c r="M267" s="61"/>
      <c r="N267" s="61"/>
      <c r="O267" s="61"/>
      <c r="P267" s="61"/>
    </row>
    <row r="268" spans="3:16" s="19" customFormat="1" ht="26.25" customHeight="1">
      <c r="C268" s="59" t="s">
        <v>125</v>
      </c>
      <c r="D268" s="388" t="s">
        <v>411</v>
      </c>
      <c r="E268" s="388"/>
      <c r="F268" s="388"/>
      <c r="G268" s="388"/>
      <c r="H268" s="388"/>
      <c r="I268" s="388"/>
      <c r="J268" s="388"/>
      <c r="K268" s="388"/>
      <c r="L268" s="388"/>
      <c r="M268" s="388"/>
      <c r="N268" s="388"/>
      <c r="O268" s="388"/>
      <c r="P268" s="388"/>
    </row>
    <row r="269" spans="3:16" s="19" customFormat="1" ht="6" customHeight="1">
      <c r="C269" s="59"/>
      <c r="D269" s="59"/>
      <c r="E269" s="59"/>
      <c r="F269" s="59"/>
      <c r="G269" s="59"/>
      <c r="H269" s="59"/>
      <c r="I269" s="59"/>
      <c r="J269" s="59"/>
      <c r="K269" s="59"/>
      <c r="L269" s="59"/>
      <c r="M269" s="59"/>
      <c r="N269" s="59"/>
      <c r="O269" s="59"/>
      <c r="P269" s="59"/>
    </row>
    <row r="270" spans="3:16" s="19" customFormat="1" ht="16.5" customHeight="1">
      <c r="C270" s="410" t="s">
        <v>399</v>
      </c>
      <c r="D270" s="410"/>
      <c r="E270" s="410"/>
      <c r="F270" s="410"/>
      <c r="G270" s="410"/>
      <c r="H270" s="410"/>
      <c r="I270" s="410"/>
      <c r="J270" s="410"/>
      <c r="K270" s="410"/>
      <c r="L270" s="410"/>
      <c r="M270" s="410"/>
      <c r="N270" s="410"/>
      <c r="O270" s="410"/>
      <c r="P270" s="410"/>
    </row>
    <row r="271" spans="3:16" s="19" customFormat="1" ht="12.75">
      <c r="C271" s="59"/>
      <c r="D271" s="59"/>
      <c r="E271" s="59"/>
      <c r="F271" s="59"/>
      <c r="G271" s="59"/>
      <c r="H271" s="59"/>
      <c r="I271" s="59"/>
      <c r="J271" s="59"/>
      <c r="K271" s="59"/>
      <c r="L271" s="59"/>
      <c r="M271" s="59"/>
      <c r="N271" s="59"/>
      <c r="O271" s="59"/>
      <c r="P271" s="59"/>
    </row>
    <row r="272" spans="3:16" s="19" customFormat="1" ht="12.75">
      <c r="C272" s="59"/>
      <c r="D272" s="59"/>
      <c r="E272" s="59"/>
      <c r="F272" s="59"/>
      <c r="G272" s="59"/>
      <c r="H272" s="59"/>
      <c r="I272" s="59"/>
      <c r="J272" s="59"/>
      <c r="K272" s="59"/>
      <c r="L272" s="59"/>
      <c r="M272" s="59"/>
      <c r="N272" s="59"/>
      <c r="O272" s="59"/>
      <c r="P272" s="59"/>
    </row>
    <row r="273" spans="2:18" s="19" customFormat="1" ht="12.75">
      <c r="B273" s="329" t="s">
        <v>150</v>
      </c>
      <c r="C273" s="432" t="s">
        <v>293</v>
      </c>
      <c r="D273" s="432"/>
      <c r="E273" s="432"/>
      <c r="F273" s="432"/>
      <c r="G273" s="432"/>
      <c r="H273" s="432"/>
      <c r="I273" s="432"/>
      <c r="J273" s="432"/>
      <c r="K273" s="432"/>
      <c r="L273" s="432"/>
      <c r="M273" s="432"/>
      <c r="N273" s="432"/>
      <c r="O273" s="432"/>
      <c r="P273" s="432"/>
      <c r="Q273" s="432"/>
      <c r="R273" s="432"/>
    </row>
    <row r="274" spans="3:16" s="19" customFormat="1" ht="12.75">
      <c r="C274" s="59"/>
      <c r="D274" s="59"/>
      <c r="E274" s="59"/>
      <c r="F274" s="59"/>
      <c r="G274" s="59"/>
      <c r="H274" s="59"/>
      <c r="I274" s="59"/>
      <c r="J274" s="59"/>
      <c r="K274" s="59"/>
      <c r="L274" s="59"/>
      <c r="M274" s="59"/>
      <c r="N274" s="59"/>
      <c r="O274" s="59"/>
      <c r="P274" s="59"/>
    </row>
    <row r="275" spans="3:16" s="19" customFormat="1" ht="138.75" customHeight="1">
      <c r="C275" s="410" t="s">
        <v>4</v>
      </c>
      <c r="D275" s="410"/>
      <c r="E275" s="410"/>
      <c r="F275" s="410"/>
      <c r="G275" s="410"/>
      <c r="H275" s="410"/>
      <c r="I275" s="410"/>
      <c r="J275" s="410"/>
      <c r="K275" s="410"/>
      <c r="L275" s="410"/>
      <c r="M275" s="410"/>
      <c r="N275" s="410"/>
      <c r="O275" s="410"/>
      <c r="P275" s="410"/>
    </row>
    <row r="276" spans="3:16" s="19" customFormat="1" ht="12.75">
      <c r="C276" s="61"/>
      <c r="D276" s="59"/>
      <c r="E276" s="59"/>
      <c r="F276" s="59"/>
      <c r="G276" s="59"/>
      <c r="H276" s="59"/>
      <c r="I276" s="59"/>
      <c r="J276" s="59"/>
      <c r="K276" s="59"/>
      <c r="L276" s="59"/>
      <c r="M276" s="59"/>
      <c r="N276" s="59"/>
      <c r="O276" s="59"/>
      <c r="P276" s="59"/>
    </row>
    <row r="277" spans="1:5" s="19" customFormat="1" ht="12.75">
      <c r="A277" s="18" t="s">
        <v>69</v>
      </c>
      <c r="B277" s="18"/>
      <c r="C277" s="18" t="s">
        <v>78</v>
      </c>
      <c r="D277" s="18"/>
      <c r="E277" s="18"/>
    </row>
    <row r="278" s="19" customFormat="1" ht="12.75"/>
    <row r="279" spans="3:16" s="19" customFormat="1" ht="44.25" customHeight="1">
      <c r="C279" s="410" t="s">
        <v>5</v>
      </c>
      <c r="D279" s="410"/>
      <c r="E279" s="410"/>
      <c r="F279" s="410"/>
      <c r="G279" s="410"/>
      <c r="H279" s="410"/>
      <c r="I279" s="410"/>
      <c r="J279" s="410"/>
      <c r="K279" s="410"/>
      <c r="L279" s="410"/>
      <c r="M279" s="410"/>
      <c r="N279" s="410"/>
      <c r="O279" s="410"/>
      <c r="P279" s="410"/>
    </row>
    <row r="280" s="19" customFormat="1" ht="12.75"/>
    <row r="281" spans="3:16" s="19" customFormat="1" ht="24.75" customHeight="1">
      <c r="C281" s="410" t="s">
        <v>6</v>
      </c>
      <c r="D281" s="410"/>
      <c r="E281" s="410"/>
      <c r="F281" s="410"/>
      <c r="G281" s="410"/>
      <c r="H281" s="410"/>
      <c r="I281" s="410"/>
      <c r="J281" s="410"/>
      <c r="K281" s="410"/>
      <c r="L281" s="410"/>
      <c r="M281" s="410"/>
      <c r="N281" s="410"/>
      <c r="O281" s="410"/>
      <c r="P281" s="410"/>
    </row>
    <row r="282" spans="3:16" s="19" customFormat="1" ht="12.75">
      <c r="C282" s="59"/>
      <c r="D282" s="59"/>
      <c r="E282" s="59"/>
      <c r="F282" s="59"/>
      <c r="G282" s="59"/>
      <c r="H282" s="59"/>
      <c r="I282" s="59"/>
      <c r="J282" s="59"/>
      <c r="K282" s="59"/>
      <c r="L282" s="59"/>
      <c r="M282" s="59"/>
      <c r="N282" s="59"/>
      <c r="O282" s="59"/>
      <c r="P282" s="59"/>
    </row>
    <row r="283" spans="3:14" s="19" customFormat="1" ht="12.75" customHeight="1">
      <c r="C283" s="410" t="s">
        <v>382</v>
      </c>
      <c r="D283" s="410"/>
      <c r="E283" s="410"/>
      <c r="F283" s="410"/>
      <c r="G283" s="410"/>
      <c r="H283" s="410"/>
      <c r="I283" s="410"/>
      <c r="J283" s="410"/>
      <c r="K283" s="410"/>
      <c r="L283" s="410"/>
      <c r="M283" s="410"/>
      <c r="N283" s="410"/>
    </row>
    <row r="284" spans="3:11" s="19" customFormat="1" ht="12.75">
      <c r="C284" s="59"/>
      <c r="D284" s="59"/>
      <c r="E284" s="59"/>
      <c r="F284" s="59"/>
      <c r="G284" s="59"/>
      <c r="H284" s="59"/>
      <c r="I284" s="59"/>
      <c r="J284" s="59"/>
      <c r="K284" s="59"/>
    </row>
    <row r="285" spans="3:16" s="19" customFormat="1" ht="30.75" customHeight="1">
      <c r="C285" s="59" t="s">
        <v>58</v>
      </c>
      <c r="D285" s="410" t="s">
        <v>383</v>
      </c>
      <c r="E285" s="410"/>
      <c r="F285" s="410"/>
      <c r="G285" s="410"/>
      <c r="H285" s="410"/>
      <c r="I285" s="410"/>
      <c r="J285" s="410"/>
      <c r="K285" s="410"/>
      <c r="L285" s="410"/>
      <c r="M285" s="410"/>
      <c r="N285" s="410"/>
      <c r="O285" s="410"/>
      <c r="P285" s="410"/>
    </row>
    <row r="286" spans="3:11" s="19" customFormat="1" ht="12.75">
      <c r="C286" s="59"/>
      <c r="D286" s="59"/>
      <c r="E286" s="59"/>
      <c r="F286" s="59"/>
      <c r="G286" s="59"/>
      <c r="H286" s="59"/>
      <c r="I286" s="59"/>
      <c r="J286" s="59"/>
      <c r="K286" s="59"/>
    </row>
    <row r="287" spans="3:16" s="19" customFormat="1" ht="30" customHeight="1">
      <c r="C287" s="59" t="s">
        <v>59</v>
      </c>
      <c r="D287" s="410" t="s">
        <v>384</v>
      </c>
      <c r="E287" s="410"/>
      <c r="F287" s="410"/>
      <c r="G287" s="410"/>
      <c r="H287" s="410"/>
      <c r="I287" s="410"/>
      <c r="J287" s="410"/>
      <c r="K287" s="410"/>
      <c r="L287" s="410"/>
      <c r="M287" s="410"/>
      <c r="N287" s="410"/>
      <c r="O287" s="410"/>
      <c r="P287" s="410"/>
    </row>
    <row r="288" spans="3:11" s="19" customFormat="1" ht="12.75">
      <c r="C288" s="59"/>
      <c r="D288" s="59"/>
      <c r="E288" s="59"/>
      <c r="F288" s="59"/>
      <c r="G288" s="59"/>
      <c r="H288" s="59"/>
      <c r="I288" s="59"/>
      <c r="J288" s="59"/>
      <c r="K288" s="59"/>
    </row>
    <row r="289" spans="3:16" s="19" customFormat="1" ht="28.5" customHeight="1">
      <c r="C289" s="59" t="s">
        <v>150</v>
      </c>
      <c r="D289" s="410" t="s">
        <v>418</v>
      </c>
      <c r="E289" s="410"/>
      <c r="F289" s="410"/>
      <c r="G289" s="410"/>
      <c r="H289" s="410"/>
      <c r="I289" s="410"/>
      <c r="J289" s="410"/>
      <c r="K289" s="410"/>
      <c r="L289" s="410"/>
      <c r="M289" s="410"/>
      <c r="N289" s="410"/>
      <c r="O289" s="410"/>
      <c r="P289" s="410"/>
    </row>
    <row r="290" spans="3:16" s="19" customFormat="1" ht="12.75">
      <c r="C290" s="59"/>
      <c r="D290" s="59" t="s">
        <v>116</v>
      </c>
      <c r="E290" s="59"/>
      <c r="F290" s="59"/>
      <c r="G290" s="59"/>
      <c r="H290" s="59"/>
      <c r="I290" s="59"/>
      <c r="J290" s="59"/>
      <c r="K290" s="59"/>
      <c r="L290" s="59"/>
      <c r="M290" s="59"/>
      <c r="N290" s="59"/>
      <c r="O290" s="59"/>
      <c r="P290" s="59"/>
    </row>
    <row r="291" spans="3:16" s="19" customFormat="1" ht="28.5" customHeight="1">
      <c r="C291" s="410" t="s">
        <v>385</v>
      </c>
      <c r="D291" s="410"/>
      <c r="E291" s="410"/>
      <c r="F291" s="410"/>
      <c r="G291" s="410"/>
      <c r="H291" s="410"/>
      <c r="I291" s="410"/>
      <c r="J291" s="410"/>
      <c r="K291" s="410"/>
      <c r="L291" s="410"/>
      <c r="M291" s="410"/>
      <c r="N291" s="410"/>
      <c r="O291" s="410"/>
      <c r="P291" s="410"/>
    </row>
    <row r="292" s="19" customFormat="1" ht="12.75"/>
    <row r="293" spans="3:16" s="19" customFormat="1" ht="12.75">
      <c r="C293" s="59"/>
      <c r="D293" s="59"/>
      <c r="E293" s="59"/>
      <c r="F293" s="59"/>
      <c r="G293" s="59"/>
      <c r="H293" s="59"/>
      <c r="I293" s="59"/>
      <c r="J293" s="59"/>
      <c r="K293" s="59"/>
      <c r="L293" s="59"/>
      <c r="M293" s="59"/>
      <c r="N293" s="59"/>
      <c r="O293" s="59"/>
      <c r="P293" s="59"/>
    </row>
    <row r="294" spans="1:16" s="19" customFormat="1" ht="12.75">
      <c r="A294" s="18" t="s">
        <v>214</v>
      </c>
      <c r="C294" s="18" t="s">
        <v>248</v>
      </c>
      <c r="D294" s="59"/>
      <c r="E294" s="59"/>
      <c r="F294" s="59"/>
      <c r="G294" s="59"/>
      <c r="H294" s="59"/>
      <c r="I294" s="59"/>
      <c r="J294" s="59"/>
      <c r="K294" s="59"/>
      <c r="L294" s="59"/>
      <c r="M294" s="59"/>
      <c r="N294" s="59"/>
      <c r="O294" s="59"/>
      <c r="P294" s="59"/>
    </row>
    <row r="295" spans="3:16" s="19" customFormat="1" ht="12.75">
      <c r="C295" s="59"/>
      <c r="D295" s="59"/>
      <c r="E295" s="59"/>
      <c r="F295" s="59"/>
      <c r="G295" s="59"/>
      <c r="H295" s="59"/>
      <c r="I295" s="59"/>
      <c r="J295" s="59"/>
      <c r="K295" s="59"/>
      <c r="L295" s="59"/>
      <c r="M295" s="59"/>
      <c r="N295" s="59"/>
      <c r="O295" s="59"/>
      <c r="P295" s="59"/>
    </row>
    <row r="296" spans="3:16" s="19" customFormat="1" ht="12.75">
      <c r="C296" s="59"/>
      <c r="D296" s="59"/>
      <c r="H296" s="59"/>
      <c r="I296" s="59"/>
      <c r="J296" s="394" t="str">
        <f>"INDIVIDUAL QUARTER ("&amp;Sheet1!$B$4&amp;")"</f>
        <v>INDIVIDUAL QUARTER (Q2)</v>
      </c>
      <c r="K296" s="394"/>
      <c r="L296" s="394"/>
      <c r="M296" s="122"/>
      <c r="N296" s="394" t="str">
        <f>"CUMULATIVE QUARTER ("&amp;Sheet1!$B$6&amp;" Mths)"</f>
        <v>CUMULATIVE QUARTER (6 Mths)</v>
      </c>
      <c r="O296" s="394"/>
      <c r="P296" s="394"/>
    </row>
    <row r="297" spans="3:16" s="19" customFormat="1" ht="42">
      <c r="C297" s="59"/>
      <c r="D297" s="59"/>
      <c r="E297" s="59"/>
      <c r="F297" s="59"/>
      <c r="G297" s="59"/>
      <c r="H297" s="59"/>
      <c r="I297" s="59"/>
      <c r="J297" s="111" t="s">
        <v>41</v>
      </c>
      <c r="K297" s="111"/>
      <c r="L297" s="111" t="s">
        <v>118</v>
      </c>
      <c r="M297" s="75"/>
      <c r="N297" s="111" t="s">
        <v>117</v>
      </c>
      <c r="O297" s="383" t="s">
        <v>43</v>
      </c>
      <c r="P297" s="383"/>
    </row>
    <row r="298" spans="3:16" s="19" customFormat="1" ht="12.75">
      <c r="C298" s="59"/>
      <c r="D298" s="59"/>
      <c r="E298" s="59"/>
      <c r="F298" s="59"/>
      <c r="G298" s="59"/>
      <c r="H298" s="59"/>
      <c r="I298" s="59"/>
      <c r="J298" s="88" t="s">
        <v>40</v>
      </c>
      <c r="K298" s="88"/>
      <c r="L298" s="88" t="s">
        <v>40</v>
      </c>
      <c r="M298" s="105"/>
      <c r="N298" s="88" t="s">
        <v>40</v>
      </c>
      <c r="O298" s="88"/>
      <c r="P298" s="88" t="s">
        <v>40</v>
      </c>
    </row>
    <row r="299" spans="3:16" s="19" customFormat="1" ht="12.75">
      <c r="C299" s="59"/>
      <c r="D299" s="59"/>
      <c r="E299" s="59"/>
      <c r="F299" s="59"/>
      <c r="G299" s="59"/>
      <c r="H299" s="59"/>
      <c r="I299" s="59"/>
      <c r="J299" s="59"/>
      <c r="K299" s="59"/>
      <c r="L299" s="59"/>
      <c r="M299" s="59"/>
      <c r="N299" s="59"/>
      <c r="O299" s="59"/>
      <c r="P299" s="59"/>
    </row>
    <row r="300" spans="3:16" s="19" customFormat="1" ht="12.75">
      <c r="C300" s="59"/>
      <c r="D300" s="59"/>
      <c r="E300" s="59"/>
      <c r="F300" s="59"/>
      <c r="G300" s="59"/>
      <c r="H300" s="59"/>
      <c r="I300" s="59"/>
      <c r="J300" s="59"/>
      <c r="K300" s="59"/>
      <c r="L300" s="59"/>
      <c r="M300" s="59"/>
      <c r="N300" s="59"/>
      <c r="O300" s="59"/>
      <c r="P300" s="59"/>
    </row>
    <row r="301" spans="3:16" s="91" customFormat="1" ht="12.75">
      <c r="C301" s="204" t="s">
        <v>58</v>
      </c>
      <c r="D301" s="205" t="s">
        <v>249</v>
      </c>
      <c r="E301" s="204"/>
      <c r="F301" s="112"/>
      <c r="G301" s="112"/>
      <c r="H301" s="112"/>
      <c r="I301" s="112"/>
      <c r="J301" s="112"/>
      <c r="K301" s="112"/>
      <c r="L301" s="112"/>
      <c r="M301" s="112"/>
      <c r="N301" s="112"/>
      <c r="O301" s="112"/>
      <c r="P301" s="112"/>
    </row>
    <row r="302" spans="3:16" s="91" customFormat="1" ht="12.75">
      <c r="C302" s="112"/>
      <c r="D302" s="112"/>
      <c r="E302" s="112"/>
      <c r="F302" s="112"/>
      <c r="G302" s="112"/>
      <c r="H302" s="112"/>
      <c r="I302" s="112"/>
      <c r="J302" s="112"/>
      <c r="K302" s="112"/>
      <c r="L302" s="112"/>
      <c r="M302" s="112"/>
      <c r="N302" s="112"/>
      <c r="O302" s="112"/>
      <c r="P302" s="112"/>
    </row>
    <row r="303" spans="3:16" s="91" customFormat="1" ht="12.75">
      <c r="C303" s="112"/>
      <c r="D303" s="112" t="s">
        <v>183</v>
      </c>
      <c r="E303" s="112"/>
      <c r="F303" s="112"/>
      <c r="G303" s="112"/>
      <c r="H303" s="112"/>
      <c r="I303" s="112"/>
      <c r="J303" s="206">
        <f>'IS'!C25</f>
        <v>304052</v>
      </c>
      <c r="K303" s="206"/>
      <c r="L303" s="207">
        <f>'IS'!D25</f>
        <v>175345</v>
      </c>
      <c r="M303" s="207"/>
      <c r="N303" s="206">
        <f>'IS'!F25</f>
        <v>514168</v>
      </c>
      <c r="O303" s="206">
        <f>'IS'!G25</f>
        <v>332781</v>
      </c>
      <c r="P303" s="207">
        <f>'IS'!G25</f>
        <v>332781</v>
      </c>
    </row>
    <row r="304" spans="3:16" s="91" customFormat="1" ht="27" customHeight="1">
      <c r="C304" s="112"/>
      <c r="D304" s="385" t="s">
        <v>278</v>
      </c>
      <c r="E304" s="385"/>
      <c r="F304" s="385"/>
      <c r="G304" s="385"/>
      <c r="H304" s="385"/>
      <c r="I304" s="112"/>
      <c r="J304" s="206">
        <f>'[4]QTR'!$I$25/1000</f>
        <v>1121035.1736956523</v>
      </c>
      <c r="K304" s="207"/>
      <c r="L304" s="207">
        <v>1072424</v>
      </c>
      <c r="M304" s="207"/>
      <c r="N304" s="206">
        <f>'[4]YTD'!$I$37/1000</f>
        <v>1121779.5948913042</v>
      </c>
      <c r="O304" s="207"/>
      <c r="P304" s="207">
        <v>1058715</v>
      </c>
    </row>
    <row r="305" spans="3:16" s="19" customFormat="1" ht="13.5" thickBot="1">
      <c r="C305" s="59"/>
      <c r="D305" s="112" t="s">
        <v>216</v>
      </c>
      <c r="E305" s="59"/>
      <c r="F305" s="59"/>
      <c r="G305" s="59"/>
      <c r="H305" s="59"/>
      <c r="I305" s="59"/>
      <c r="J305" s="208">
        <f>J303/J304*100</f>
        <v>27.12243176078492</v>
      </c>
      <c r="K305" s="209"/>
      <c r="L305" s="210">
        <f>L303/L304*100</f>
        <v>16.350342774872626</v>
      </c>
      <c r="M305" s="59"/>
      <c r="N305" s="208">
        <f>N303/N304*100</f>
        <v>45.83502876514889</v>
      </c>
      <c r="O305" s="209"/>
      <c r="P305" s="210">
        <f>P303/P304*100</f>
        <v>31.432538501863107</v>
      </c>
    </row>
    <row r="306" spans="3:16" s="19" customFormat="1" ht="12.75">
      <c r="C306" s="59"/>
      <c r="D306" s="59"/>
      <c r="E306" s="59"/>
      <c r="F306" s="59"/>
      <c r="G306" s="59"/>
      <c r="H306" s="59"/>
      <c r="I306" s="59"/>
      <c r="J306" s="59"/>
      <c r="K306" s="59"/>
      <c r="L306" s="59"/>
      <c r="M306" s="59"/>
      <c r="N306" s="59"/>
      <c r="O306" s="59"/>
      <c r="P306" s="59"/>
    </row>
    <row r="307" spans="3:16" s="19" customFormat="1" ht="12.75">
      <c r="C307" s="204" t="s">
        <v>58</v>
      </c>
      <c r="D307" s="205" t="s">
        <v>250</v>
      </c>
      <c r="E307" s="204"/>
      <c r="F307" s="112"/>
      <c r="G307" s="112"/>
      <c r="H307" s="112"/>
      <c r="I307" s="112"/>
      <c r="J307" s="112"/>
      <c r="K307" s="112"/>
      <c r="L307" s="112"/>
      <c r="M307" s="112"/>
      <c r="N307" s="112"/>
      <c r="O307" s="112"/>
      <c r="P307" s="112"/>
    </row>
    <row r="308" spans="3:16" s="19" customFormat="1" ht="12.75">
      <c r="C308" s="112"/>
      <c r="D308" s="112"/>
      <c r="E308" s="112"/>
      <c r="F308" s="112"/>
      <c r="G308" s="112"/>
      <c r="H308" s="112"/>
      <c r="I308" s="112"/>
      <c r="J308" s="112"/>
      <c r="K308" s="112"/>
      <c r="L308" s="112"/>
      <c r="M308" s="112"/>
      <c r="N308" s="112"/>
      <c r="O308" s="112"/>
      <c r="P308" s="112"/>
    </row>
    <row r="309" spans="3:16" s="19" customFormat="1" ht="12.75">
      <c r="C309" s="112"/>
      <c r="D309" s="112" t="s">
        <v>183</v>
      </c>
      <c r="E309" s="112"/>
      <c r="F309" s="112"/>
      <c r="G309" s="112"/>
      <c r="H309" s="112"/>
      <c r="I309" s="112"/>
      <c r="J309" s="206">
        <f>J303</f>
        <v>304052</v>
      </c>
      <c r="K309" s="207"/>
      <c r="L309" s="207">
        <f>L303</f>
        <v>175345</v>
      </c>
      <c r="M309" s="207"/>
      <c r="N309" s="206">
        <f>N303</f>
        <v>514168</v>
      </c>
      <c r="O309" s="207"/>
      <c r="P309" s="207">
        <f>P303</f>
        <v>332781</v>
      </c>
    </row>
    <row r="310" spans="3:16" s="19" customFormat="1" ht="12.75">
      <c r="C310" s="112"/>
      <c r="D310" s="112"/>
      <c r="E310" s="112"/>
      <c r="F310" s="112"/>
      <c r="G310" s="112"/>
      <c r="H310" s="112"/>
      <c r="I310" s="112"/>
      <c r="J310" s="206"/>
      <c r="K310" s="207"/>
      <c r="L310" s="207"/>
      <c r="M310" s="207"/>
      <c r="N310" s="206"/>
      <c r="O310" s="207"/>
      <c r="P310" s="207"/>
    </row>
    <row r="311" spans="3:16" s="19" customFormat="1" ht="27" customHeight="1">
      <c r="C311" s="112"/>
      <c r="D311" s="436" t="s">
        <v>279</v>
      </c>
      <c r="E311" s="436"/>
      <c r="F311" s="436"/>
      <c r="G311" s="436"/>
      <c r="H311" s="436"/>
      <c r="I311" s="112"/>
      <c r="J311" s="206"/>
      <c r="K311" s="207"/>
      <c r="L311" s="207"/>
      <c r="M311" s="207"/>
      <c r="N311" s="206"/>
      <c r="O311" s="207"/>
      <c r="P311" s="207"/>
    </row>
    <row r="312" spans="4:16" s="91" customFormat="1" ht="33.75" customHeight="1">
      <c r="D312" s="434" t="s">
        <v>215</v>
      </c>
      <c r="E312" s="434"/>
      <c r="F312" s="434"/>
      <c r="G312" s="434"/>
      <c r="H312" s="434"/>
      <c r="J312" s="211">
        <f>J304</f>
        <v>1121035.1736956523</v>
      </c>
      <c r="K312" s="212"/>
      <c r="L312" s="213">
        <f>L304</f>
        <v>1072424</v>
      </c>
      <c r="M312" s="214"/>
      <c r="N312" s="211">
        <f>N304</f>
        <v>1121779.5948913042</v>
      </c>
      <c r="O312" s="212"/>
      <c r="P312" s="213">
        <f>P304</f>
        <v>1058715</v>
      </c>
    </row>
    <row r="313" spans="3:16" s="19" customFormat="1" ht="24.75" customHeight="1">
      <c r="C313" s="112"/>
      <c r="D313" s="434" t="s">
        <v>255</v>
      </c>
      <c r="E313" s="434"/>
      <c r="F313" s="434"/>
      <c r="G313" s="434"/>
      <c r="H313" s="434"/>
      <c r="I313" s="435"/>
      <c r="J313" s="240">
        <f>SUM('[4]QTR'!$I$65:$I$87)/1000</f>
        <v>1606.483930481333</v>
      </c>
      <c r="K313" s="215"/>
      <c r="L313" s="216">
        <v>3986</v>
      </c>
      <c r="M313" s="214"/>
      <c r="N313" s="240">
        <f>SUM('[4]YTD'!$I$72:$I$150)/1000</f>
        <v>1780.879364988877</v>
      </c>
      <c r="O313" s="215"/>
      <c r="P313" s="216">
        <v>3770</v>
      </c>
    </row>
    <row r="314" spans="3:16" s="19" customFormat="1" ht="12.75">
      <c r="C314" s="112"/>
      <c r="D314" s="161"/>
      <c r="E314" s="161"/>
      <c r="F314" s="161"/>
      <c r="G314" s="161"/>
      <c r="H314" s="161"/>
      <c r="I314" s="112"/>
      <c r="J314" s="206">
        <f>SUM(J312:J313)</f>
        <v>1122641.6576261336</v>
      </c>
      <c r="K314" s="207">
        <f>SUM(K312:K313)</f>
        <v>0</v>
      </c>
      <c r="L314" s="207">
        <f>SUM(L312:L313)</f>
        <v>1076410</v>
      </c>
      <c r="M314" s="207"/>
      <c r="N314" s="206">
        <f>SUM(N312:N313)</f>
        <v>1123560.474256293</v>
      </c>
      <c r="O314" s="207">
        <f>SUM(O312:O313)</f>
        <v>0</v>
      </c>
      <c r="P314" s="207">
        <f>SUM(P312:P313)</f>
        <v>1062485</v>
      </c>
    </row>
    <row r="315" spans="3:16" s="19" customFormat="1" ht="12.75">
      <c r="C315" s="112"/>
      <c r="D315" s="161"/>
      <c r="E315" s="161"/>
      <c r="F315" s="161"/>
      <c r="G315" s="161"/>
      <c r="H315" s="161"/>
      <c r="I315" s="112"/>
      <c r="J315" s="206"/>
      <c r="K315" s="207"/>
      <c r="L315" s="207"/>
      <c r="M315" s="207"/>
      <c r="N315" s="206"/>
      <c r="O315" s="207"/>
      <c r="P315" s="207"/>
    </row>
    <row r="316" spans="3:16" s="19" customFormat="1" ht="13.5" thickBot="1">
      <c r="C316" s="59"/>
      <c r="D316" s="112" t="s">
        <v>251</v>
      </c>
      <c r="E316" s="59"/>
      <c r="F316" s="59"/>
      <c r="G316" s="59"/>
      <c r="H316" s="59"/>
      <c r="I316" s="59"/>
      <c r="J316" s="208">
        <f>J309/J314*100</f>
        <v>27.083619954289684</v>
      </c>
      <c r="K316" s="210"/>
      <c r="L316" s="210">
        <f>L309/L314*100</f>
        <v>16.289796638827212</v>
      </c>
      <c r="M316" s="59"/>
      <c r="N316" s="208">
        <f>N309/N314*100</f>
        <v>45.762378775413765</v>
      </c>
      <c r="O316" s="210" t="e">
        <f>O309/O314*100</f>
        <v>#DIV/0!</v>
      </c>
      <c r="P316" s="210">
        <f>P309/P314*100</f>
        <v>31.321006884803083</v>
      </c>
    </row>
    <row r="317" spans="3:14" s="19" customFormat="1" ht="12.75" customHeight="1">
      <c r="C317" s="59"/>
      <c r="D317" s="59"/>
      <c r="E317" s="59"/>
      <c r="F317" s="59"/>
      <c r="G317" s="59"/>
      <c r="H317" s="59"/>
      <c r="I317" s="59"/>
      <c r="J317" s="59"/>
      <c r="K317" s="59"/>
      <c r="L317" s="59"/>
      <c r="M317" s="59"/>
      <c r="N317" s="59"/>
    </row>
    <row r="318" s="19" customFormat="1" ht="12.75"/>
    <row r="319" s="19" customFormat="1" ht="12.75"/>
    <row r="320" s="19" customFormat="1" ht="24.75" customHeight="1"/>
    <row r="321" spans="1:16" ht="12.75">
      <c r="A321" s="19" t="s">
        <v>79</v>
      </c>
      <c r="B321" s="19"/>
      <c r="C321" s="19"/>
      <c r="D321" s="19"/>
      <c r="E321" s="19"/>
      <c r="F321" s="19"/>
      <c r="G321" s="19"/>
      <c r="H321" s="19"/>
      <c r="M321" s="19"/>
      <c r="O321" s="19"/>
      <c r="P321" s="19"/>
    </row>
    <row r="322" spans="1:16" ht="12.75">
      <c r="A322" s="19"/>
      <c r="B322" s="19"/>
      <c r="C322" s="19"/>
      <c r="D322" s="19"/>
      <c r="E322" s="19"/>
      <c r="F322" s="19"/>
      <c r="G322" s="19"/>
      <c r="H322" s="19"/>
      <c r="M322" s="19"/>
      <c r="O322" s="19"/>
      <c r="P322" s="19"/>
    </row>
    <row r="323" spans="1:16" ht="12.75">
      <c r="A323" s="18" t="s">
        <v>80</v>
      </c>
      <c r="B323" s="18"/>
      <c r="C323" s="19"/>
      <c r="D323" s="19"/>
      <c r="E323" s="19"/>
      <c r="F323" s="19"/>
      <c r="G323" s="19"/>
      <c r="H323" s="19"/>
      <c r="M323" s="19"/>
      <c r="O323" s="19"/>
      <c r="P323" s="19"/>
    </row>
    <row r="324" spans="1:16" ht="12.75">
      <c r="A324" s="18" t="s">
        <v>81</v>
      </c>
      <c r="B324" s="18"/>
      <c r="C324" s="19"/>
      <c r="D324" s="19"/>
      <c r="E324" s="19"/>
      <c r="F324" s="19"/>
      <c r="G324" s="19"/>
      <c r="H324" s="19"/>
      <c r="M324" s="19"/>
      <c r="O324" s="19"/>
      <c r="P324" s="19"/>
    </row>
    <row r="325" spans="1:16" ht="12.75">
      <c r="A325" s="19" t="s">
        <v>82</v>
      </c>
      <c r="B325" s="19"/>
      <c r="C325" s="19"/>
      <c r="D325" s="19"/>
      <c r="E325" s="19"/>
      <c r="F325" s="19"/>
      <c r="G325" s="19"/>
      <c r="H325" s="19"/>
      <c r="M325" s="19"/>
      <c r="O325" s="19"/>
      <c r="P325" s="19"/>
    </row>
    <row r="326" spans="1:16" ht="12.75">
      <c r="A326" s="19"/>
      <c r="B326" s="19"/>
      <c r="C326" s="19"/>
      <c r="D326" s="19"/>
      <c r="E326" s="19"/>
      <c r="F326" s="19"/>
      <c r="G326" s="19"/>
      <c r="H326" s="19"/>
      <c r="M326" s="19"/>
      <c r="O326" s="19"/>
      <c r="P326" s="19"/>
    </row>
    <row r="327" spans="1:16" ht="12.75">
      <c r="A327" s="19" t="s">
        <v>319</v>
      </c>
      <c r="B327" s="19"/>
      <c r="C327" s="19"/>
      <c r="D327" s="19"/>
      <c r="E327" s="19"/>
      <c r="F327" s="19"/>
      <c r="G327" s="19"/>
      <c r="H327" s="19"/>
      <c r="M327" s="19"/>
      <c r="O327" s="19"/>
      <c r="P327" s="19"/>
    </row>
    <row r="328" spans="1:16" ht="12.75">
      <c r="A328" s="433">
        <v>38400</v>
      </c>
      <c r="B328" s="433"/>
      <c r="C328" s="433"/>
      <c r="D328" s="433"/>
      <c r="E328" s="433"/>
      <c r="F328" s="19"/>
      <c r="G328" s="19"/>
      <c r="H328" s="19"/>
      <c r="M328" s="19"/>
      <c r="O328" s="19"/>
      <c r="P328" s="19"/>
    </row>
  </sheetData>
  <mergeCells count="167">
    <mergeCell ref="H137:P137"/>
    <mergeCell ref="G136:P136"/>
    <mergeCell ref="G135:P135"/>
    <mergeCell ref="C136:E136"/>
    <mergeCell ref="C132:E132"/>
    <mergeCell ref="G132:P132"/>
    <mergeCell ref="C134:E134"/>
    <mergeCell ref="G134:P134"/>
    <mergeCell ref="C183:P183"/>
    <mergeCell ref="C187:P187"/>
    <mergeCell ref="C191:E191"/>
    <mergeCell ref="C230:H230"/>
    <mergeCell ref="J230:L230"/>
    <mergeCell ref="N230:P230"/>
    <mergeCell ref="C223:P223"/>
    <mergeCell ref="C228:H229"/>
    <mergeCell ref="C185:P185"/>
    <mergeCell ref="G191:H191"/>
    <mergeCell ref="C232:P232"/>
    <mergeCell ref="N217:P217"/>
    <mergeCell ref="C227:H227"/>
    <mergeCell ref="I227:L227"/>
    <mergeCell ref="N227:P227"/>
    <mergeCell ref="C225:P225"/>
    <mergeCell ref="C221:P221"/>
    <mergeCell ref="J228:L229"/>
    <mergeCell ref="J218:L219"/>
    <mergeCell ref="N228:P229"/>
    <mergeCell ref="N237:P237"/>
    <mergeCell ref="C234:P234"/>
    <mergeCell ref="C236:H236"/>
    <mergeCell ref="I236:L236"/>
    <mergeCell ref="N236:P236"/>
    <mergeCell ref="J237:L237"/>
    <mergeCell ref="C108:H108"/>
    <mergeCell ref="J96:K96"/>
    <mergeCell ref="C126:E126"/>
    <mergeCell ref="H126:P126"/>
    <mergeCell ref="J99:K99"/>
    <mergeCell ref="J111:K111"/>
    <mergeCell ref="J109:K109"/>
    <mergeCell ref="C118:P118"/>
    <mergeCell ref="G123:P123"/>
    <mergeCell ref="G125:P125"/>
    <mergeCell ref="J203:L204"/>
    <mergeCell ref="J201:L202"/>
    <mergeCell ref="C94:P94"/>
    <mergeCell ref="J191:L191"/>
    <mergeCell ref="C193:P193"/>
    <mergeCell ref="F189:H189"/>
    <mergeCell ref="J189:L189"/>
    <mergeCell ref="G124:P124"/>
    <mergeCell ref="C181:P181"/>
    <mergeCell ref="H128:P128"/>
    <mergeCell ref="C48:P48"/>
    <mergeCell ref="C49:P49"/>
    <mergeCell ref="C71:H71"/>
    <mergeCell ref="N58:P58"/>
    <mergeCell ref="C54:P54"/>
    <mergeCell ref="C63:H63"/>
    <mergeCell ref="C68:H68"/>
    <mergeCell ref="C70:H70"/>
    <mergeCell ref="C67:H67"/>
    <mergeCell ref="C65:H65"/>
    <mergeCell ref="J58:L58"/>
    <mergeCell ref="C79:P79"/>
    <mergeCell ref="C85:P85"/>
    <mergeCell ref="C64:H64"/>
    <mergeCell ref="C76:P76"/>
    <mergeCell ref="C69:H69"/>
    <mergeCell ref="C66:H66"/>
    <mergeCell ref="G33:H33"/>
    <mergeCell ref="C44:H44"/>
    <mergeCell ref="G37:H37"/>
    <mergeCell ref="C38:H38"/>
    <mergeCell ref="C42:H42"/>
    <mergeCell ref="C43:H43"/>
    <mergeCell ref="G39:H39"/>
    <mergeCell ref="C35:H35"/>
    <mergeCell ref="G34:H34"/>
    <mergeCell ref="G36:H36"/>
    <mergeCell ref="J29:K29"/>
    <mergeCell ref="C19:P19"/>
    <mergeCell ref="G31:H31"/>
    <mergeCell ref="G32:H32"/>
    <mergeCell ref="C24:P24"/>
    <mergeCell ref="G28:H28"/>
    <mergeCell ref="C34:E34"/>
    <mergeCell ref="A1:P1"/>
    <mergeCell ref="A2:P2"/>
    <mergeCell ref="M28:P28"/>
    <mergeCell ref="C22:P22"/>
    <mergeCell ref="J28:K28"/>
    <mergeCell ref="C26:P26"/>
    <mergeCell ref="C17:P17"/>
    <mergeCell ref="C11:P11"/>
    <mergeCell ref="C13:P13"/>
    <mergeCell ref="C15:P15"/>
    <mergeCell ref="A328:E328"/>
    <mergeCell ref="D266:P266"/>
    <mergeCell ref="D268:P268"/>
    <mergeCell ref="C275:P275"/>
    <mergeCell ref="C270:P270"/>
    <mergeCell ref="D312:H312"/>
    <mergeCell ref="N296:P296"/>
    <mergeCell ref="D313:I313"/>
    <mergeCell ref="D311:H311"/>
    <mergeCell ref="D287:P287"/>
    <mergeCell ref="D304:H304"/>
    <mergeCell ref="O297:P297"/>
    <mergeCell ref="C273:R273"/>
    <mergeCell ref="J296:L296"/>
    <mergeCell ref="C279:P279"/>
    <mergeCell ref="C281:P281"/>
    <mergeCell ref="C283:N283"/>
    <mergeCell ref="D285:P285"/>
    <mergeCell ref="C291:P291"/>
    <mergeCell ref="D289:P289"/>
    <mergeCell ref="N218:P219"/>
    <mergeCell ref="I217:L217"/>
    <mergeCell ref="C264:P264"/>
    <mergeCell ref="C252:P252"/>
    <mergeCell ref="C259:P259"/>
    <mergeCell ref="C257:P257"/>
    <mergeCell ref="C255:P255"/>
    <mergeCell ref="C239:P239"/>
    <mergeCell ref="C237:H237"/>
    <mergeCell ref="C248:P248"/>
    <mergeCell ref="C190:E190"/>
    <mergeCell ref="G190:H190"/>
    <mergeCell ref="D201:H201"/>
    <mergeCell ref="C209:P209"/>
    <mergeCell ref="C218:H218"/>
    <mergeCell ref="C208:P208"/>
    <mergeCell ref="C211:P211"/>
    <mergeCell ref="C217:H217"/>
    <mergeCell ref="C213:P213"/>
    <mergeCell ref="C250:P250"/>
    <mergeCell ref="C244:P244"/>
    <mergeCell ref="C195:P195"/>
    <mergeCell ref="C215:P215"/>
    <mergeCell ref="D203:H203"/>
    <mergeCell ref="I200:L200"/>
    <mergeCell ref="N203:P204"/>
    <mergeCell ref="C206:P206"/>
    <mergeCell ref="N201:P202"/>
    <mergeCell ref="C198:P198"/>
    <mergeCell ref="N200:P200"/>
    <mergeCell ref="D200:H200"/>
    <mergeCell ref="O87:P87"/>
    <mergeCell ref="J107:K107"/>
    <mergeCell ref="J190:L190"/>
    <mergeCell ref="C189:E189"/>
    <mergeCell ref="J108:K108"/>
    <mergeCell ref="J100:K100"/>
    <mergeCell ref="J101:K101"/>
    <mergeCell ref="C100:H100"/>
    <mergeCell ref="H130:P130"/>
    <mergeCell ref="J86:L86"/>
    <mergeCell ref="C74:P74"/>
    <mergeCell ref="N86:P86"/>
    <mergeCell ref="J103:K103"/>
    <mergeCell ref="H129:P129"/>
    <mergeCell ref="C120:E120"/>
    <mergeCell ref="G120:P120"/>
    <mergeCell ref="C122:E122"/>
    <mergeCell ref="G122:P122"/>
  </mergeCells>
  <printOptions/>
  <pageMargins left="0.91" right="0.38" top="1.37" bottom="1.17" header="0.38" footer="1"/>
  <pageSetup horizontalDpi="300" verticalDpi="300" orientation="portrait" paperSize="9" scale="90" r:id="rId1"/>
  <headerFooter alignWithMargins="0">
    <oddFooter>&amp;C&amp;"Times New Roman,Regular"&amp;7- Page &amp;P+9 -</oddFooter>
  </headerFooter>
  <rowBreaks count="12" manualBreakCount="12">
    <brk id="21" max="255" man="1"/>
    <brk id="56" max="255" man="1"/>
    <brk id="81" max="255" man="1"/>
    <brk id="115" max="255" man="1"/>
    <brk id="139" max="255" man="1"/>
    <brk id="178" max="255" man="1"/>
    <brk id="197" max="255" man="1"/>
    <brk id="224" max="255" man="1"/>
    <brk id="241" max="255" man="1"/>
    <brk id="260" max="255" man="1"/>
    <brk id="276" max="255" man="1"/>
    <brk id="293"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01" customWidth="1"/>
    <col min="7" max="7" width="0.5625" style="58" customWidth="1"/>
    <col min="8" max="8" width="13.140625" style="0" customWidth="1"/>
  </cols>
  <sheetData>
    <row r="1" spans="1:9" ht="18.75">
      <c r="A1" s="395" t="s">
        <v>121</v>
      </c>
      <c r="B1" s="395"/>
      <c r="C1" s="395"/>
      <c r="D1" s="395"/>
      <c r="E1" s="395"/>
      <c r="F1" s="395"/>
      <c r="G1" s="395"/>
      <c r="H1" s="395"/>
      <c r="I1" s="395"/>
    </row>
    <row r="2" spans="1:9" ht="12.75">
      <c r="A2" s="478" t="s">
        <v>38</v>
      </c>
      <c r="B2" s="478"/>
      <c r="C2" s="478"/>
      <c r="D2" s="478"/>
      <c r="E2" s="478"/>
      <c r="F2" s="478"/>
      <c r="G2" s="478"/>
      <c r="H2" s="478"/>
      <c r="I2" s="478"/>
    </row>
    <row r="3" spans="1:8" ht="12.75">
      <c r="A3" s="1"/>
      <c r="B3" s="1"/>
      <c r="C3" s="1"/>
      <c r="D3" s="1"/>
      <c r="E3" s="1"/>
      <c r="F3" s="18"/>
      <c r="G3" s="4"/>
      <c r="H3" s="3"/>
    </row>
    <row r="4" spans="1:8" ht="16.5" customHeight="1">
      <c r="A4" s="9" t="str">
        <f>'IS'!A4</f>
        <v>Interim report for the financial period ended 31 December 2004</v>
      </c>
      <c r="B4" s="11"/>
      <c r="C4" s="11"/>
      <c r="D4" s="11"/>
      <c r="E4" s="11"/>
      <c r="F4" s="189"/>
      <c r="G4" s="55"/>
      <c r="H4" s="11"/>
    </row>
    <row r="5" spans="1:8" ht="12.75">
      <c r="A5" s="10" t="s">
        <v>149</v>
      </c>
      <c r="B5" s="10"/>
      <c r="C5" s="1"/>
      <c r="D5" s="1"/>
      <c r="E5" s="1"/>
      <c r="F5" s="18"/>
      <c r="G5" s="4"/>
      <c r="H5" s="3"/>
    </row>
    <row r="6" spans="1:8" ht="12.75">
      <c r="A6" s="10"/>
      <c r="B6" s="10"/>
      <c r="C6" s="1"/>
      <c r="D6" s="1"/>
      <c r="E6" s="1"/>
      <c r="F6" s="18"/>
      <c r="G6" s="4"/>
      <c r="H6" s="3"/>
    </row>
    <row r="7" spans="1:8" ht="15">
      <c r="A7" s="17" t="s">
        <v>83</v>
      </c>
      <c r="B7" s="16"/>
      <c r="C7" s="16"/>
      <c r="D7" s="16"/>
      <c r="E7" s="16"/>
      <c r="F7" s="190"/>
      <c r="G7" s="56"/>
      <c r="H7" s="17"/>
    </row>
    <row r="8" spans="1:8" ht="15">
      <c r="A8" s="16"/>
      <c r="B8" s="16"/>
      <c r="C8" s="16"/>
      <c r="D8" s="16"/>
      <c r="E8" s="16"/>
      <c r="F8" s="190"/>
      <c r="G8" s="56"/>
      <c r="H8" s="17"/>
    </row>
    <row r="9" spans="1:8" ht="15">
      <c r="A9" s="17" t="s">
        <v>110</v>
      </c>
      <c r="B9" s="16"/>
      <c r="C9" s="16"/>
      <c r="D9" s="16"/>
      <c r="E9" s="16"/>
      <c r="F9" s="190"/>
      <c r="G9" s="56"/>
      <c r="H9" s="17"/>
    </row>
    <row r="10" spans="1:8" s="21" customFormat="1" ht="12.75">
      <c r="A10" s="5"/>
      <c r="B10" s="12"/>
      <c r="C10" s="12"/>
      <c r="D10" s="12"/>
      <c r="E10" s="12"/>
      <c r="F10" s="191" t="s">
        <v>109</v>
      </c>
      <c r="G10" s="52"/>
      <c r="H10" s="62" t="s">
        <v>109</v>
      </c>
    </row>
    <row r="11" spans="1:8" s="21" customFormat="1" ht="12.75">
      <c r="A11" s="5"/>
      <c r="B11" s="12"/>
      <c r="C11" s="12"/>
      <c r="D11" s="12"/>
      <c r="E11" s="12"/>
      <c r="F11" s="192">
        <f>Sheet1!B9</f>
        <v>38352</v>
      </c>
      <c r="G11" s="97"/>
      <c r="H11" s="98">
        <v>37986</v>
      </c>
    </row>
    <row r="12" spans="1:8" s="21" customFormat="1" ht="12.75">
      <c r="A12" s="12" t="s">
        <v>84</v>
      </c>
      <c r="B12" s="12"/>
      <c r="C12" s="12"/>
      <c r="D12" s="12"/>
      <c r="E12" s="12"/>
      <c r="F12" s="136"/>
      <c r="G12" s="53"/>
      <c r="H12" s="63"/>
    </row>
    <row r="13" spans="1:9" s="21" customFormat="1" ht="12.75">
      <c r="A13" s="14" t="s">
        <v>85</v>
      </c>
      <c r="B13" s="12"/>
      <c r="C13" s="12"/>
      <c r="D13" s="22" t="s">
        <v>86</v>
      </c>
      <c r="E13" s="12"/>
      <c r="F13" s="193">
        <v>131906</v>
      </c>
      <c r="G13" s="23"/>
      <c r="H13" s="217">
        <v>128175</v>
      </c>
      <c r="I13" s="271"/>
    </row>
    <row r="14" spans="1:9" s="21" customFormat="1" ht="12.75">
      <c r="A14" s="14" t="s">
        <v>87</v>
      </c>
      <c r="B14" s="12"/>
      <c r="C14" s="12"/>
      <c r="D14" s="22" t="s">
        <v>86</v>
      </c>
      <c r="E14" s="12"/>
      <c r="F14" s="193">
        <v>143652</v>
      </c>
      <c r="G14" s="23"/>
      <c r="H14" s="217">
        <v>145283</v>
      </c>
      <c r="I14" s="271"/>
    </row>
    <row r="15" spans="1:9" s="21" customFormat="1" ht="12.75">
      <c r="A15" s="12"/>
      <c r="B15" s="12"/>
      <c r="C15" s="12"/>
      <c r="D15" s="22"/>
      <c r="E15" s="12"/>
      <c r="F15" s="194"/>
      <c r="G15" s="42"/>
      <c r="H15" s="218"/>
      <c r="I15" s="271"/>
    </row>
    <row r="16" spans="1:9" s="21" customFormat="1" ht="12.75">
      <c r="A16" s="12" t="s">
        <v>88</v>
      </c>
      <c r="B16" s="12"/>
      <c r="C16" s="12"/>
      <c r="D16" s="22"/>
      <c r="E16" s="12"/>
      <c r="F16" s="194"/>
      <c r="G16" s="42"/>
      <c r="H16" s="218"/>
      <c r="I16" s="271"/>
    </row>
    <row r="17" spans="1:9" s="21" customFormat="1" ht="12.75">
      <c r="A17" s="14" t="s">
        <v>85</v>
      </c>
      <c r="B17" s="12"/>
      <c r="C17" s="12"/>
      <c r="D17" s="22" t="s">
        <v>86</v>
      </c>
      <c r="E17" s="12"/>
      <c r="F17" s="193">
        <v>1035</v>
      </c>
      <c r="G17" s="23"/>
      <c r="H17" s="217">
        <v>1216</v>
      </c>
      <c r="I17" s="271"/>
    </row>
    <row r="18" spans="1:9" s="21" customFormat="1" ht="12.75">
      <c r="A18" s="14" t="s">
        <v>87</v>
      </c>
      <c r="B18" s="12"/>
      <c r="C18" s="12"/>
      <c r="D18" s="22" t="s">
        <v>86</v>
      </c>
      <c r="E18" s="12"/>
      <c r="F18" s="195">
        <v>1035</v>
      </c>
      <c r="G18" s="27"/>
      <c r="H18" s="219">
        <v>1296</v>
      </c>
      <c r="I18" s="271"/>
    </row>
    <row r="19" spans="1:9" s="21" customFormat="1" ht="12.75">
      <c r="A19" s="12"/>
      <c r="B19" s="12"/>
      <c r="C19" s="12"/>
      <c r="D19" s="22"/>
      <c r="E19" s="12"/>
      <c r="F19" s="135"/>
      <c r="G19" s="42"/>
      <c r="H19" s="91"/>
      <c r="I19" s="271"/>
    </row>
    <row r="20" spans="1:9" s="21" customFormat="1" ht="12.75">
      <c r="A20" s="12"/>
      <c r="B20" s="12"/>
      <c r="C20" s="12"/>
      <c r="D20" s="22"/>
      <c r="E20" s="12"/>
      <c r="F20" s="135"/>
      <c r="G20" s="42"/>
      <c r="H20" s="91"/>
      <c r="I20" s="271"/>
    </row>
    <row r="21" spans="1:9" s="21" customFormat="1" ht="12.75">
      <c r="A21" s="12"/>
      <c r="B21" s="12"/>
      <c r="C21" s="12"/>
      <c r="D21" s="22"/>
      <c r="E21" s="12"/>
      <c r="F21" s="135"/>
      <c r="G21" s="42"/>
      <c r="H21" s="91"/>
      <c r="I21" s="271"/>
    </row>
    <row r="22" spans="1:9" s="21" customFormat="1" ht="12.75">
      <c r="A22" s="12"/>
      <c r="B22" s="12"/>
      <c r="C22" s="12"/>
      <c r="D22" s="22"/>
      <c r="E22" s="12"/>
      <c r="F22" s="196">
        <f>F11</f>
        <v>38352</v>
      </c>
      <c r="G22" s="99"/>
      <c r="H22" s="220">
        <f>H11</f>
        <v>37986</v>
      </c>
      <c r="I22" s="271"/>
    </row>
    <row r="23" spans="1:9" s="21" customFormat="1" ht="12.75">
      <c r="A23" s="12"/>
      <c r="B23" s="12"/>
      <c r="C23" s="12"/>
      <c r="D23" s="22"/>
      <c r="E23" s="12"/>
      <c r="F23" s="197" t="str">
        <f>"("&amp;Sheet1!B6&amp;" months)"</f>
        <v>(6 months)</v>
      </c>
      <c r="G23" s="54"/>
      <c r="H23" s="221" t="str">
        <f>F23</f>
        <v>(6 months)</v>
      </c>
      <c r="I23" s="271"/>
    </row>
    <row r="24" spans="1:9" s="21" customFormat="1" ht="12.75">
      <c r="A24" s="477" t="s">
        <v>309</v>
      </c>
      <c r="B24" s="477"/>
      <c r="C24" s="477"/>
      <c r="D24" s="22"/>
      <c r="E24" s="12"/>
      <c r="F24" s="194"/>
      <c r="G24" s="42"/>
      <c r="H24" s="218"/>
      <c r="I24" s="271"/>
    </row>
    <row r="25" spans="1:9" s="21" customFormat="1" ht="12.75">
      <c r="A25" s="12" t="s">
        <v>89</v>
      </c>
      <c r="B25" s="12"/>
      <c r="C25" s="12"/>
      <c r="D25" s="22" t="s">
        <v>86</v>
      </c>
      <c r="E25" s="12"/>
      <c r="F25" s="193">
        <v>131345</v>
      </c>
      <c r="G25" s="23"/>
      <c r="H25" s="217">
        <v>114321</v>
      </c>
      <c r="I25" s="271"/>
    </row>
    <row r="26" spans="1:9" s="21" customFormat="1" ht="12.75">
      <c r="A26" s="12" t="s">
        <v>88</v>
      </c>
      <c r="B26" s="12"/>
      <c r="C26" s="12"/>
      <c r="D26" s="22" t="s">
        <v>86</v>
      </c>
      <c r="E26" s="12"/>
      <c r="F26" s="193">
        <v>1074</v>
      </c>
      <c r="G26" s="23"/>
      <c r="H26" s="217">
        <v>1290</v>
      </c>
      <c r="I26" s="271"/>
    </row>
    <row r="27" spans="1:9" s="21" customFormat="1" ht="12.75">
      <c r="A27" s="12"/>
      <c r="B27" s="12"/>
      <c r="C27" s="12"/>
      <c r="D27" s="22"/>
      <c r="E27" s="12"/>
      <c r="F27" s="194"/>
      <c r="G27" s="42"/>
      <c r="H27" s="218"/>
      <c r="I27" s="271"/>
    </row>
    <row r="28" spans="1:9" s="21" customFormat="1" ht="12.75">
      <c r="A28" s="5" t="s">
        <v>90</v>
      </c>
      <c r="B28" s="12"/>
      <c r="C28" s="12"/>
      <c r="D28" s="22"/>
      <c r="E28" s="12"/>
      <c r="F28" s="194"/>
      <c r="G28" s="42"/>
      <c r="H28" s="218"/>
      <c r="I28" s="271"/>
    </row>
    <row r="29" spans="1:9" s="21" customFormat="1" ht="12.75">
      <c r="A29" s="12" t="s">
        <v>89</v>
      </c>
      <c r="B29" s="12"/>
      <c r="C29" s="12"/>
      <c r="D29" s="22"/>
      <c r="E29" s="12"/>
      <c r="F29" s="194"/>
      <c r="G29" s="42"/>
      <c r="H29" s="218"/>
      <c r="I29" s="271"/>
    </row>
    <row r="30" spans="1:9" s="21" customFormat="1" ht="12.75">
      <c r="A30" s="14" t="s">
        <v>91</v>
      </c>
      <c r="B30" s="12"/>
      <c r="C30" s="12"/>
      <c r="D30" s="22" t="s">
        <v>92</v>
      </c>
      <c r="E30" s="12"/>
      <c r="F30" s="193">
        <v>2046764</v>
      </c>
      <c r="G30" s="23"/>
      <c r="H30" s="217">
        <v>1594360</v>
      </c>
      <c r="I30" s="271"/>
    </row>
    <row r="31" spans="1:9" s="21" customFormat="1" ht="12.75">
      <c r="A31" s="14" t="s">
        <v>93</v>
      </c>
      <c r="B31" s="12"/>
      <c r="C31" s="12"/>
      <c r="D31" s="22" t="s">
        <v>92</v>
      </c>
      <c r="E31" s="12"/>
      <c r="F31" s="198">
        <v>15.58</v>
      </c>
      <c r="G31" s="24"/>
      <c r="H31" s="222">
        <v>13.95</v>
      </c>
      <c r="I31" s="271"/>
    </row>
    <row r="32" spans="1:9" s="21" customFormat="1" ht="12.75">
      <c r="A32" s="14" t="s">
        <v>94</v>
      </c>
      <c r="B32" s="12"/>
      <c r="C32" s="12"/>
      <c r="D32" s="22" t="s">
        <v>92</v>
      </c>
      <c r="E32" s="12"/>
      <c r="F32" s="193">
        <v>2102798</v>
      </c>
      <c r="G32" s="23"/>
      <c r="H32" s="217">
        <v>1754832</v>
      </c>
      <c r="I32" s="271"/>
    </row>
    <row r="33" spans="1:9" s="21" customFormat="1" ht="12.75">
      <c r="A33" s="14" t="s">
        <v>277</v>
      </c>
      <c r="B33" s="12"/>
      <c r="C33" s="12"/>
      <c r="D33" s="22" t="s">
        <v>92</v>
      </c>
      <c r="E33" s="12"/>
      <c r="F33" s="193">
        <v>454688</v>
      </c>
      <c r="G33" s="23"/>
      <c r="H33" s="217">
        <v>381657</v>
      </c>
      <c r="I33" s="271"/>
    </row>
    <row r="34" spans="1:9" s="21" customFormat="1" ht="12.75">
      <c r="A34" s="14" t="s">
        <v>95</v>
      </c>
      <c r="B34" s="12"/>
      <c r="C34" s="12"/>
      <c r="D34" s="22" t="s">
        <v>92</v>
      </c>
      <c r="E34" s="12"/>
      <c r="F34" s="193">
        <v>105909</v>
      </c>
      <c r="G34" s="23"/>
      <c r="H34" s="217">
        <v>89225</v>
      </c>
      <c r="I34" s="271"/>
    </row>
    <row r="35" spans="1:9" s="21" customFormat="1" ht="12.75">
      <c r="A35" s="14" t="s">
        <v>96</v>
      </c>
      <c r="B35" s="12"/>
      <c r="C35" s="12"/>
      <c r="D35" s="22" t="s">
        <v>97</v>
      </c>
      <c r="E35" s="12"/>
      <c r="F35" s="199">
        <f>F33/F32</f>
        <v>0.21622999451207392</v>
      </c>
      <c r="G35" s="25"/>
      <c r="H35" s="223">
        <f>H33/H32</f>
        <v>0.21748919554692414</v>
      </c>
      <c r="I35" s="271"/>
    </row>
    <row r="36" spans="1:9" s="21" customFormat="1" ht="12.75">
      <c r="A36" s="14" t="s">
        <v>98</v>
      </c>
      <c r="B36" s="12"/>
      <c r="C36" s="12"/>
      <c r="D36" s="22" t="s">
        <v>97</v>
      </c>
      <c r="E36" s="12"/>
      <c r="F36" s="199">
        <f>F34/F32</f>
        <v>0.05036575077587101</v>
      </c>
      <c r="G36" s="25"/>
      <c r="H36" s="223">
        <f>H34/H32</f>
        <v>0.050845323085058854</v>
      </c>
      <c r="I36" s="271"/>
    </row>
    <row r="37" spans="1:9" s="21" customFormat="1" ht="12.75">
      <c r="A37" s="12"/>
      <c r="B37" s="12"/>
      <c r="C37" s="12"/>
      <c r="D37" s="22"/>
      <c r="E37" s="12"/>
      <c r="F37" s="194"/>
      <c r="G37" s="42"/>
      <c r="H37" s="218"/>
      <c r="I37" s="271"/>
    </row>
    <row r="38" spans="1:9" s="21" customFormat="1" ht="12.75">
      <c r="A38" s="12" t="s">
        <v>88</v>
      </c>
      <c r="B38" s="12"/>
      <c r="C38" s="12"/>
      <c r="D38" s="22"/>
      <c r="E38" s="12"/>
      <c r="F38" s="194"/>
      <c r="G38" s="42"/>
      <c r="H38" s="218"/>
      <c r="I38" s="271"/>
    </row>
    <row r="39" spans="1:9" s="21" customFormat="1" ht="12.75">
      <c r="A39" s="14" t="s">
        <v>99</v>
      </c>
      <c r="B39" s="12"/>
      <c r="C39" s="12"/>
      <c r="D39" s="22" t="s">
        <v>100</v>
      </c>
      <c r="E39" s="12"/>
      <c r="F39" s="193">
        <v>1017</v>
      </c>
      <c r="G39" s="23"/>
      <c r="H39" s="217">
        <v>1433</v>
      </c>
      <c r="I39" s="271"/>
    </row>
    <row r="40" spans="1:9" s="21" customFormat="1" ht="12.75">
      <c r="A40" s="14" t="s">
        <v>93</v>
      </c>
      <c r="B40" s="12"/>
      <c r="C40" s="12"/>
      <c r="D40" s="22" t="s">
        <v>101</v>
      </c>
      <c r="E40" s="12"/>
      <c r="F40" s="193">
        <v>947</v>
      </c>
      <c r="G40" s="23"/>
      <c r="H40" s="217">
        <v>1111</v>
      </c>
      <c r="I40" s="271"/>
    </row>
    <row r="41" spans="1:9" s="21" customFormat="1" ht="12.75">
      <c r="A41" s="14" t="s">
        <v>102</v>
      </c>
      <c r="B41" s="12"/>
      <c r="C41" s="12"/>
      <c r="D41" s="22" t="s">
        <v>100</v>
      </c>
      <c r="E41" s="12"/>
      <c r="F41" s="193">
        <v>502</v>
      </c>
      <c r="G41" s="23"/>
      <c r="H41" s="217">
        <v>995</v>
      </c>
      <c r="I41" s="271"/>
    </row>
    <row r="42" spans="1:9" s="21" customFormat="1" ht="12.75">
      <c r="A42" s="12"/>
      <c r="B42" s="12"/>
      <c r="C42" s="12"/>
      <c r="D42" s="26"/>
      <c r="E42" s="12"/>
      <c r="F42" s="194"/>
      <c r="G42" s="42"/>
      <c r="H42" s="218"/>
      <c r="I42" s="271"/>
    </row>
    <row r="43" spans="1:9" s="21" customFormat="1" ht="12.75">
      <c r="A43" s="5" t="s">
        <v>103</v>
      </c>
      <c r="B43" s="12"/>
      <c r="C43" s="12"/>
      <c r="D43" s="26"/>
      <c r="E43" s="12"/>
      <c r="F43" s="194"/>
      <c r="G43" s="42"/>
      <c r="H43" s="218"/>
      <c r="I43" s="271"/>
    </row>
    <row r="44" spans="1:9" s="21" customFormat="1" ht="12.75">
      <c r="A44" s="12" t="s">
        <v>84</v>
      </c>
      <c r="B44" s="12"/>
      <c r="C44" s="12"/>
      <c r="D44" s="26"/>
      <c r="E44" s="12"/>
      <c r="F44" s="194"/>
      <c r="G44" s="42"/>
      <c r="H44" s="218"/>
      <c r="I44" s="271"/>
    </row>
    <row r="45" spans="1:9" s="21" customFormat="1" ht="12.75">
      <c r="A45" s="14" t="s">
        <v>104</v>
      </c>
      <c r="B45" s="12"/>
      <c r="C45" s="12"/>
      <c r="D45" s="26" t="s">
        <v>105</v>
      </c>
      <c r="E45" s="12"/>
      <c r="F45" s="193">
        <v>1519</v>
      </c>
      <c r="G45" s="23"/>
      <c r="H45" s="217">
        <v>1521</v>
      </c>
      <c r="I45" s="271"/>
    </row>
    <row r="46" spans="1:9" s="21" customFormat="1" ht="12.75">
      <c r="A46" s="14" t="s">
        <v>106</v>
      </c>
      <c r="B46" s="12"/>
      <c r="C46" s="12"/>
      <c r="D46" s="26" t="s">
        <v>105</v>
      </c>
      <c r="E46" s="12"/>
      <c r="F46" s="193">
        <v>1011</v>
      </c>
      <c r="G46" s="23"/>
      <c r="H46" s="217">
        <v>691</v>
      </c>
      <c r="I46" s="271"/>
    </row>
    <row r="47" spans="1:9" s="21" customFormat="1" ht="12.75">
      <c r="A47" s="12"/>
      <c r="B47" s="12"/>
      <c r="C47" s="12"/>
      <c r="D47" s="26"/>
      <c r="E47" s="12"/>
      <c r="F47" s="194"/>
      <c r="G47" s="42"/>
      <c r="H47" s="218"/>
      <c r="I47" s="271"/>
    </row>
    <row r="48" spans="1:9" s="21" customFormat="1" ht="12.75">
      <c r="A48" s="12" t="s">
        <v>88</v>
      </c>
      <c r="B48" s="12"/>
      <c r="C48" s="12"/>
      <c r="D48" s="26"/>
      <c r="E48" s="12"/>
      <c r="F48" s="194"/>
      <c r="G48" s="42"/>
      <c r="H48" s="218"/>
      <c r="I48" s="271"/>
    </row>
    <row r="49" spans="1:9" s="21" customFormat="1" ht="12.75">
      <c r="A49" s="14" t="s">
        <v>107</v>
      </c>
      <c r="B49" s="12"/>
      <c r="C49" s="12"/>
      <c r="D49" s="26" t="s">
        <v>108</v>
      </c>
      <c r="E49" s="12"/>
      <c r="F49" s="195">
        <v>511</v>
      </c>
      <c r="G49" s="27"/>
      <c r="H49" s="219">
        <v>441</v>
      </c>
      <c r="I49" s="271"/>
    </row>
    <row r="50" spans="6:8" s="21" customFormat="1" ht="12.75">
      <c r="F50" s="200"/>
      <c r="G50" s="57"/>
      <c r="H50" s="71"/>
    </row>
    <row r="51" spans="6:8" s="21" customFormat="1" ht="12.75">
      <c r="F51" s="200"/>
      <c r="G51" s="57"/>
      <c r="H51" s="71"/>
    </row>
    <row r="52" spans="6:8" s="21" customFormat="1" ht="12.75">
      <c r="F52" s="200"/>
      <c r="G52" s="57"/>
      <c r="H52" s="71"/>
    </row>
    <row r="53" spans="6:8" s="21" customFormat="1" ht="12.75">
      <c r="F53" s="200"/>
      <c r="G53" s="57"/>
      <c r="H53" s="71"/>
    </row>
    <row r="54" spans="6:8" s="21" customFormat="1" ht="12.75">
      <c r="F54" s="200"/>
      <c r="G54" s="57"/>
      <c r="H54" s="71"/>
    </row>
    <row r="55" spans="6:8" s="21" customFormat="1" ht="12.75">
      <c r="F55" s="200"/>
      <c r="G55" s="57"/>
      <c r="H55" s="71"/>
    </row>
    <row r="56" spans="6:8" s="21" customFormat="1" ht="12.75">
      <c r="F56" s="200"/>
      <c r="G56" s="57"/>
      <c r="H56" s="71"/>
    </row>
    <row r="57" spans="6:8" s="21" customFormat="1" ht="12.75">
      <c r="F57" s="200"/>
      <c r="G57" s="57"/>
      <c r="H57" s="71"/>
    </row>
    <row r="58" spans="6:8" s="21" customFormat="1" ht="12.75">
      <c r="F58" s="200"/>
      <c r="G58" s="57"/>
      <c r="H58" s="71"/>
    </row>
    <row r="59" spans="6:8" s="21" customFormat="1" ht="12.75">
      <c r="F59" s="200"/>
      <c r="G59" s="57"/>
      <c r="H59" s="71"/>
    </row>
    <row r="60" spans="6:8" s="21" customFormat="1" ht="12.75">
      <c r="F60" s="200"/>
      <c r="G60" s="57"/>
      <c r="H60" s="71"/>
    </row>
    <row r="61" spans="6:8" s="21" customFormat="1" ht="12.75">
      <c r="F61" s="200"/>
      <c r="G61" s="57"/>
      <c r="H61" s="71"/>
    </row>
    <row r="62" spans="6:8" s="21" customFormat="1" ht="12.75">
      <c r="F62" s="200"/>
      <c r="G62" s="57"/>
      <c r="H62" s="71"/>
    </row>
  </sheetData>
  <mergeCells count="3">
    <mergeCell ref="A24:C24"/>
    <mergeCell ref="A1:I1"/>
    <mergeCell ref="A2:I2"/>
  </mergeCells>
  <printOptions/>
  <pageMargins left="0.91" right="0.48" top="1.32" bottom="1.17" header="0.38" footer="1.1"/>
  <pageSetup horizontalDpi="600" verticalDpi="600" orientation="portrait" paperSize="9" scale="98" r:id="rId1"/>
  <headerFooter alignWithMargins="0">
    <oddFooter>&amp;C&amp;"Times New Roman,Regular"&amp;7- Page &amp;P+22 -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ksk</cp:lastModifiedBy>
  <cp:lastPrinted>2005-02-17T08:59:53Z</cp:lastPrinted>
  <dcterms:created xsi:type="dcterms:W3CDTF">1999-02-13T02:20:00Z</dcterms:created>
  <dcterms:modified xsi:type="dcterms:W3CDTF">2005-02-17T09:00:06Z</dcterms:modified>
  <cp:category/>
  <cp:version/>
  <cp:contentType/>
  <cp:contentStatus/>
</cp:coreProperties>
</file>